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16" yWindow="65416" windowWidth="20730" windowHeight="11160" activeTab="0"/>
  </bookViews>
  <sheets>
    <sheet name="Hoja1" sheetId="1" r:id="rId1"/>
  </sheets>
  <definedNames/>
  <calcPr calcId="191029"/>
  <extLst/>
</workbook>
</file>

<file path=xl/sharedStrings.xml><?xml version="1.0" encoding="utf-8"?>
<sst xmlns="http://schemas.openxmlformats.org/spreadsheetml/2006/main" count="7026" uniqueCount="731">
  <si>
    <t>Anexo 4. Plan de acción Plan Aire</t>
  </si>
  <si>
    <t>Objetivo específico</t>
  </si>
  <si>
    <t>Proyecto</t>
  </si>
  <si>
    <t>Nombre indicador del proyecto</t>
  </si>
  <si>
    <t>Fórmula indicador de proyecto</t>
  </si>
  <si>
    <t>Periodo de implementación</t>
  </si>
  <si>
    <t>Tipo de indicador</t>
  </si>
  <si>
    <t>Línea base</t>
  </si>
  <si>
    <t>Año línea base</t>
  </si>
  <si>
    <t>Metas</t>
  </si>
  <si>
    <t>Meta total</t>
  </si>
  <si>
    <t>Costo total MDP</t>
  </si>
  <si>
    <t>Eje</t>
  </si>
  <si>
    <t>Línea de acción</t>
  </si>
  <si>
    <t>Actividades</t>
  </si>
  <si>
    <t>Nombre del indicador de la actividad</t>
  </si>
  <si>
    <t>Formula del indicador de actividad</t>
  </si>
  <si>
    <t>Tipo de indicador (tipo constante, suma, creciente o decreciente)</t>
  </si>
  <si>
    <t>Costos MDP (3% tasa de crecimiento anual)</t>
  </si>
  <si>
    <t>Costo total</t>
  </si>
  <si>
    <t>Responsable</t>
  </si>
  <si>
    <t>Entidades de apoyo</t>
  </si>
  <si>
    <t>Fecha inicio</t>
  </si>
  <si>
    <t>Fecha fin</t>
  </si>
  <si>
    <t>Proyectado y Ejecutado</t>
  </si>
  <si>
    <t>Sector</t>
  </si>
  <si>
    <t>Entidad</t>
  </si>
  <si>
    <t>Dependencia</t>
  </si>
  <si>
    <t>Contacto</t>
  </si>
  <si>
    <t>1. Estructurar y desarrollar acciones relacionadas con la reducción de emisiones por medio del aumento de la eficiencia energética, actualización tecnológica, buenas prácticas operacionales y ambientales en la cadena de valor de los sectores económicos y productivos.</t>
  </si>
  <si>
    <t>Proyecto 1. Seguimiento a la  incorporación de tecnologías de cero y bajas emisiones a la flota de vehicular del transporte de público de pasajeros de la ciudad de Bogotá</t>
  </si>
  <si>
    <t>Porcentaje de ingreso
de vehículos de cero y bajas emisiones en la flota vehicular del transporte público de pasajeros en la ciudad de Bogotá</t>
  </si>
  <si>
    <t>Número de vehículos de flota vehicular del transporte público de pasajeros de bajas y cero emisiones vinculados/Número de vehículos nuevos proyectados de flota vehicular del transporte público de pasajeros de bajas y cero emisiones * 100</t>
  </si>
  <si>
    <t>Suma</t>
  </si>
  <si>
    <t>No Disponible</t>
  </si>
  <si>
    <t>Proyectado</t>
  </si>
  <si>
    <t>Sector transporte</t>
  </si>
  <si>
    <t>Tecnologías cero y bajas emisiones</t>
  </si>
  <si>
    <t xml:space="preserve">Protocolo de seguimiento de tecnologías de cero y bajas emisiones y las emisiones generadas por los vehículos de transporte público
</t>
  </si>
  <si>
    <t>Número de documentos de caracterización y seguimiento de la flota comercializada en Bogotá de los vehículos de cero y bajas emisiones de flota de transporte público de pasajeros</t>
  </si>
  <si>
    <t>Sumatoria de documentos de caracterización y seguimiento de la flota comercializada en Bogotá de los vehículos de cero y bajas emisiones de flota de transporte público de pasajeros</t>
  </si>
  <si>
    <t>Ambiente</t>
  </si>
  <si>
    <t>SDA</t>
  </si>
  <si>
    <t>SCAAV</t>
  </si>
  <si>
    <t>Movilidad</t>
  </si>
  <si>
    <t>SDM
TM</t>
  </si>
  <si>
    <t>Proyecto ajustado</t>
  </si>
  <si>
    <t>Ejecutado</t>
  </si>
  <si>
    <t>Seguimiento periódico a las tecnologías de cero y bajas emisiones a la flota vehicular de transporte de pasajeros de Bogotá</t>
  </si>
  <si>
    <t xml:space="preserve">Número de documentos de seguimiento a los avances de ingreso de flotas de cero y bajas emisiones y su evolución de emisiones </t>
  </si>
  <si>
    <t xml:space="preserve">Sumatoria de documentos de seguimiento a los avances de ingreso de flotas de cero y bajas emisiones y su evolución de emisiones </t>
  </si>
  <si>
    <t>Base de datos de vehículos de cero y bajas emisiones de flota de transporte público de pasajeros</t>
  </si>
  <si>
    <t>Porcentaje de avance de bases de datos de vehículos de cero y bajas emisiones de flota de transporte público de pasajeros</t>
  </si>
  <si>
    <t>número de fases en la consolidación de base de datos realizadas / número de gases en la consolidación de base de datos programada*100</t>
  </si>
  <si>
    <t>Constante</t>
  </si>
  <si>
    <t>Proyecto 2. Ascenso tecnológico para motocicletas</t>
  </si>
  <si>
    <t>Porcentaje de motocicletas del estándar de emisión Euro 3, equivalente o superior, registradas en Bogotá</t>
  </si>
  <si>
    <t>Número de motocicletas con estándar de emisión Euro 3, equivalente o superior registradas en el marco de la Ley 1972 de 2019/número total de motocicletas registradas en Bogotá *100</t>
  </si>
  <si>
    <t>Creciente</t>
  </si>
  <si>
    <t>Mesas de trabajo con el sector automotriz para el cumplimiento del estándar de emisión vigente en motocicletas</t>
  </si>
  <si>
    <t>Porcentaje de mesas de trabajo realizadas con el sector automotriz para el cumplimiento del estándar de emisión vigente en motocicletas</t>
  </si>
  <si>
    <t>(Número de mesas de trabajo realizadas con el sector automotriz para el cumplimiento del estándar de emisión vigente en motocicletas/Número de mesas de trabajo con el sector automotriz para el cumplimiento del estándar de emisión vigente en motocicletas  proyectadas a realizar ) *100</t>
  </si>
  <si>
    <t>Movilidad
Privados</t>
  </si>
  <si>
    <t>SDM
Concesionarios</t>
  </si>
  <si>
    <t>Seguimiento a la transición del parque automotor de motocicletas a estándar de emisión Euro 3, equivalente o superior</t>
  </si>
  <si>
    <t>Número de bases de datos realizada sobre la transición del parque automotor de motocicletas a estándar de emisión Euro 3, equivalente o superior</t>
  </si>
  <si>
    <t>Sumatoria de bases de datos realizada sobre la transición del parque automotor de motocicletas a estándar de emisión Euro 3, equivalente o superior</t>
  </si>
  <si>
    <t>SDM</t>
  </si>
  <si>
    <t>Proyectado ajustado</t>
  </si>
  <si>
    <t>Estructuración de un programa de desintegración física de motocicletas en uso con estándar de emisión inferior a Euro 3</t>
  </si>
  <si>
    <t>Porcentaje de avance de la estructuración del programa de desintegración física de motocicletas con estándar de emisión inferior a Euro 3</t>
  </si>
  <si>
    <t>(Número de fases de estructuración del programa de desintegración física de motocicletas con estándar de emisión inferior a Euro 3 completadas / Número total de fases de estructuración del programa de desintegración física de motocicletas con estándar de emisión inferior a Euro 3)*100</t>
  </si>
  <si>
    <t>Proyecto 3. Implementación de nuevos medios de transporte de pasajeros en la ciudad de Bogotá</t>
  </si>
  <si>
    <t>Número de informes técnicos sobre la implementación de nuevos medios de transporte público de pasajeros en la ciudad de Bogotá</t>
  </si>
  <si>
    <t>Sumatoria de los informes técnicos realizados evidenciando la implementación de nuevos medios de transporte público de pasajeros en la ciudad de Bogotá</t>
  </si>
  <si>
    <t>Nuevos medios y proyectos de transporte</t>
  </si>
  <si>
    <t>Metodologías de evaluación de  emisiones por nuevos medios de transporte</t>
  </si>
  <si>
    <t>Número de metodologías de evaluación de emisiones por nuevos medios de transporte consolidadas</t>
  </si>
  <si>
    <t xml:space="preserve">Sumatoria de metodologías de evaluación de emisiones por nuevos medios de transporte consolidadas
</t>
  </si>
  <si>
    <t>Documento sobre estimación de emisiones por nuevos medios de transporte</t>
  </si>
  <si>
    <t>Número de documentos técnicos de soporte de estimaciones Línea base y proyecciones</t>
  </si>
  <si>
    <t>Sumatoria de documentos técnicos de estimaciones de línea base y proyecciones</t>
  </si>
  <si>
    <t>Seguimiento ambiental en términos de calidad del aire a megaobras de transporte de la ciudad</t>
  </si>
  <si>
    <t>Número de informes de acciones adelantadas en materia de seguimiento a la calidad del aire de megaobras</t>
  </si>
  <si>
    <t>Sumatoria de informes de acciones adelantadas en materia de seguimiento a la calidad del aire de megaobras</t>
  </si>
  <si>
    <t>Cambio de medio de transporte público e individual a la bicicleta y metro rail</t>
  </si>
  <si>
    <t>Porcentaje de cambio de medio de transporte público e individual a la bicicleta y metro rail</t>
  </si>
  <si>
    <t>(Sumatoria de número de pasajeros que cambian de uso de medio de transporte de transporte público e individual a bicicleta y metro rail / Número total de pasajeros de transporte público o individual) * 100</t>
  </si>
  <si>
    <t>Proyecto 4. Ciclo-infraestructura con criterios ambientales</t>
  </si>
  <si>
    <t>Porcentaje de ciclo-infraestructura planeadas con criterios ambientales</t>
  </si>
  <si>
    <t>(Kilómetros de carril ciclored planeadas con criterios ambientales / kilómetros de ciclored planeadas a construir) + (Número de cupos de cicloestacionamiento públicos planeados con criterios ambientales / Número total de cupos de cicloestacionamiento públicos planeados a construir))/2) * 100</t>
  </si>
  <si>
    <t>Movilidad activa</t>
  </si>
  <si>
    <t>Metodología para la articulación de criterios ambientales en la planeación y seguimiento de ciclo-infraestructura en Bogotá</t>
  </si>
  <si>
    <t>Porcentaje de avance en el desarrollo de la metodología para la articulación de criterios ambientales en la planeación y seguimiento de ciclo-infraestructura en Bogotá</t>
  </si>
  <si>
    <t>número de fases en la metodología para la articulación de criterios ambientales en la planeación y seguimiento de ciclo-infraestructura realizada / número de fases en la metodología para la articulación de criterios ambientales en la planeación y seguimiento de ciclo-infraestructura proyectada *100</t>
  </si>
  <si>
    <t>Acumulativo</t>
  </si>
  <si>
    <t>Movilidad
Ambiente</t>
  </si>
  <si>
    <t>SDM
IDU
TM
SDA</t>
  </si>
  <si>
    <t>Gerencia de la bicicleta, Subdirección de la Bicicleta y el Peatón</t>
  </si>
  <si>
    <t>Laura Bahamón, Deyanira Ávila</t>
  </si>
  <si>
    <t>Caracterización y diagnóstico de la ciclo-infraestructura en relación con criterios ambientales</t>
  </si>
  <si>
    <t>Porcentaje ciclo-infraestructura caracterizada bajo criterios ambientales</t>
  </si>
  <si>
    <t>(((Número de kilómetros de carril de ciclorred caracterizada bajo criterios ambientales/Número de kilómetros totales de carril de ciclorred caracterizada bajo criterios ambientales) + (Número de cupos de cicloestacionamiento caracterizada bajo criterios ambientales/Número de cupos de cicloestacionamiento)/2)*100</t>
  </si>
  <si>
    <t>SDM
IDU
TM</t>
  </si>
  <si>
    <t>Metodología para la estimación de impactos sobre la calidad del aire por implementación de ciclo-infraestructura</t>
  </si>
  <si>
    <t>Porcentaje de avance en la metodología para la estimación de impactos sobre la calidad del aire por implementación de ciclo-infraestructura</t>
  </si>
  <si>
    <t>número de fases en la metodología para la estimación de impactos sobre la calidad del aire por implementación de ciclo-infraestructura realizada / número de fases en la metodología para la estimación de impactos sobre la calidad del aire por implementación de ciclo-infraestructura proyectada *100</t>
  </si>
  <si>
    <t>Dirección de Asuntos Ambientales, SCAAV</t>
  </si>
  <si>
    <t>Calidad del aire en ciclo-infraestructura como criterio ambiental en el componente de Transporte no motorizado del Observatorio de Movilidad - SIMUR</t>
  </si>
  <si>
    <t>Porcentaje de avance en el desarrollo del componente calidad del aire en ciclo-infraestructura en el Observatorio de Movilidad - SIMUR</t>
  </si>
  <si>
    <t>(número de fases en el componente calidad del aire en ciclo-infraestructura en el Observatorio de Movilidad - SIMUR realizada / número de fases en el componente calidad del aire en ciclo-infraestructura en el Observatorio de Movilidad - SIMUR proyectada)*100</t>
  </si>
  <si>
    <t>Proyecto 5. Gestión para la implementación del programa nacional de modernización vehículos PBV mayor a 10.5 toneladas</t>
  </si>
  <si>
    <t>Cantidad de informes de gestión anuales del factor de renovación</t>
  </si>
  <si>
    <t>Sumatoria de informes realizados de gestión anuales del factor de renovación</t>
  </si>
  <si>
    <t>Transporte de carga</t>
  </si>
  <si>
    <t>Aplicación de una estrategia de divulgación de programa de renovación de vehículos de carga a los diferentes actores involucrados.</t>
  </si>
  <si>
    <t>Número de mesas de contextualización del programa de renovación de vehículos de carga  con PBV mayor a 10,5 toneladas realizadas</t>
  </si>
  <si>
    <t>Sumatoria de mesas de contextualización de contextualización del programa de renovación de vehículos de carga con PBV mayor a 10,5 toneladas realizadas</t>
  </si>
  <si>
    <t>MiniTransporte
SDM 
SDA</t>
  </si>
  <si>
    <t>Javier Sanabria</t>
  </si>
  <si>
    <t>MinAmbiente</t>
  </si>
  <si>
    <t>Seguimiento periódico a la modernización del transporte de carga mayor 10.5 toneladas de peso bruto vehicular</t>
  </si>
  <si>
    <t>Porcentaje de seguimiento a la edad promedio de los vehículos del parque automotor de carga con PBV mayor a 10,5 toneladas</t>
  </si>
  <si>
    <t>(Número de seguimientos a la edad promedio de los vehículos del parque automotor de carga con PBV mayor a 10,5 toneladas realizado / Número de seguimientos a la edad promedio de los vehículos del parque automotor de carga con PBV mayor a 10,5 toneladas proyectados a realizar) *100</t>
  </si>
  <si>
    <t>Proyecto 6. Programa de reducción de emisiones de transporte urbano de carga</t>
  </si>
  <si>
    <t>Porcentaje de avance estructuración del programa de reducción de emisiones de transporte urbano de carga y su implementación</t>
  </si>
  <si>
    <t>(Número de fases del programa de reducción de emisiones de transporte urbano de carga estructuradas / Número total de fases del programa de reducción de emisiones de transporte urbano de carga) * 100</t>
  </si>
  <si>
    <t>Articulación de las restricciones de circulación a los vehículos de carga en la ciudad</t>
  </si>
  <si>
    <t xml:space="preserve">Porcentaje de avance consolidación articulación restricciones a la circulación de vehículos de carga </t>
  </si>
  <si>
    <t>(Número de restricciones de circulación a los vehículos de carga en la ciudad articuladas / Número total de restricciones de circulación a los vehículos de carga en la ciudad) * 100</t>
  </si>
  <si>
    <t>Ricardo Sampaio</t>
  </si>
  <si>
    <t>Definición de los mecanismos de financiamiento</t>
  </si>
  <si>
    <t>Número de mecanismos de financiamiento definidos</t>
  </si>
  <si>
    <t>Sumatoria de mecanismos de financiamiento definidos</t>
  </si>
  <si>
    <t>Hacienda</t>
  </si>
  <si>
    <t>SDH</t>
  </si>
  <si>
    <t>Publicación de una plataforma de fortalecimiento del pequeño transportador</t>
  </si>
  <si>
    <t>Porcentaje de avance en la publicación de una plataforma de fortalecimiento del pequeño transportador</t>
  </si>
  <si>
    <t>(Número de fases de la plataforma de fortalecimiento del pequeño transportador surtidas / Número total de fases de la plataforma de fortalecimiento del pequeño transportados) * 100</t>
  </si>
  <si>
    <t>Proyecto 7. Programa de conducción sostenible para Bogotá</t>
  </si>
  <si>
    <t>Porcentaje de avance del programa de conducción sostenible</t>
  </si>
  <si>
    <t>(Número de fases programa de conducción sostenible en implementación / Total de fases del programa de conducción sostenible ) * 100</t>
  </si>
  <si>
    <t>Herramientas para una movilidad sostenible</t>
  </si>
  <si>
    <t>Documento de estructuración del programa de conducción sostenible</t>
  </si>
  <si>
    <t>Porcentaje de avance en el documento de estructuración del programa de conducción sostenible</t>
  </si>
  <si>
    <t>(Número de fases del documento de estructuración del programa de conducción sostenible realizadas / Número total de fases del de estructuración del programa de conducción sostenible proyectadas) * 100</t>
  </si>
  <si>
    <t>SDM
SDA</t>
  </si>
  <si>
    <t>Aplicación de un piloto en la ciudad del programa de conducción sostenible</t>
  </si>
  <si>
    <t>Porcentaje de avance en la aplicación de un piloto en la ciudad del programa de conducción sostenible realizado</t>
  </si>
  <si>
    <t>(Número de fases del piloto del programa de conducción sostenible realizadas / Número total de fases del piloto del programa de conducción sostenible) * 100</t>
  </si>
  <si>
    <t>-</t>
  </si>
  <si>
    <t>Implementación masiva del programa de conducción sostenible</t>
  </si>
  <si>
    <t>Porcentaje de avance en la implementación masiva del programa de conducción sostenible</t>
  </si>
  <si>
    <t>(Número de fases del programa de conducción sostenible implementadas / Número total de fases del programa de conducción sostenible) * 100</t>
  </si>
  <si>
    <t>NA</t>
  </si>
  <si>
    <t>Programa 8. Reestructuración programa de autorregulación ambiental para fuentes móviles</t>
  </si>
  <si>
    <t>Porcentaje del avance implementado de la restructuración del Programa de Autorregulación Ambiental para fuentes móviles y su implementación</t>
  </si>
  <si>
    <t>(Número de fases de la restructuración del programa de autorregulación ambiental para fuentes móviles implementadas / Número total de fases de la restructuración del programa de autorregulación ambiental para fuentes móviles implementadas) * 100</t>
  </si>
  <si>
    <t>Documento técnico de soporte a la reestructuración del Programa de Autorregulación Ambiental.</t>
  </si>
  <si>
    <t>Porcentaje de avance del documento técnico de soporte a la reestructuración del Programa de Autorregulación Ambiental.</t>
  </si>
  <si>
    <t>Capítulos del documento técnico realizado/Capítulos del documento técnico proyectado *100</t>
  </si>
  <si>
    <t>Sofia Cancino</t>
  </si>
  <si>
    <t xml:space="preserve">Socialización  de la reestructuración del Programa de Autorregulación Ambiental para fuentes móviles </t>
  </si>
  <si>
    <t>Porcentaje de socializaciones, de la reestructuración del Programa de Autorregulación Ambiental para fuentes móviles</t>
  </si>
  <si>
    <t>número de socializaciones a actores realizadas/número de socializaciones a actores proyectadas *100</t>
  </si>
  <si>
    <t>Actualización normativa, modificación del Programa de Autorregulación Ambiental para fuentes móviles</t>
  </si>
  <si>
    <t>Porcentaje de avance de la actualización normativa</t>
  </si>
  <si>
    <t>(número de fases del documento de actualización normativa al programa de autorregulación ambiental para fuentes móviles realizadas/número de fases del documento de actualización normativa al programa de autorregulación ambiental para fuentes móviles proyectadas) *100</t>
  </si>
  <si>
    <t>Programa 9. Aumento de individuos arbóreos en la ciudad</t>
  </si>
  <si>
    <t>Porcentaje de árboles plantados</t>
  </si>
  <si>
    <t xml:space="preserve">(Número de arboles plantados / Número de arboles proyectados a plantar) * 100 </t>
  </si>
  <si>
    <t>Sector infraestructura</t>
  </si>
  <si>
    <t>Zonas verdes y cobertura vegetal</t>
  </si>
  <si>
    <t>Documento diagnóstico identificando las zonas con menos cobertura vegetal</t>
  </si>
  <si>
    <t>Porcentaje de avance del  documento diagnóstico de las zonas con menos cobertura vegetal</t>
  </si>
  <si>
    <t>(número de fases del documento diagnostico de las zonas con menos cobertura vegetal realizadas/número de fases del documento diagnóstico de las zonas con menos cobertura vegetal proyectadas) * 100</t>
  </si>
  <si>
    <t xml:space="preserve">SDA </t>
  </si>
  <si>
    <t>SCAVV/SSFF</t>
  </si>
  <si>
    <t>Sandra Bibiana Riaño Alarcón</t>
  </si>
  <si>
    <t>Jardín Botánico
Secretaría de Gobierno - 
Alcaldías Locales</t>
  </si>
  <si>
    <t xml:space="preserve">Inventario del arbolado urbano identificando las  especies  de mayor importancia en el mejoramiento de la calidad del aire </t>
  </si>
  <si>
    <t>Porcentaje de avance del Inventario de arbolado urbano identificando las especies de mayor importancia en el mejoramiento de la calidad del aire</t>
  </si>
  <si>
    <t>(Número de fases del inventario de arbolado urbano con especies de mayor importancia en el mejoramiento de la calidad del aire realizado/número de fases del inventario de arbolado urbano con especies de mayor importancia en el mejoramiento de la calidad del aire  programado) *100</t>
  </si>
  <si>
    <t>JB</t>
  </si>
  <si>
    <t xml:space="preserve">Seguimiento  y análisis a las plantaciones realizadas en las localidades mediante los PLAUS (Planes locales de arborización urbana) </t>
  </si>
  <si>
    <t>Porcentaje de avance de los PLAUS</t>
  </si>
  <si>
    <t>(Número de acciones de los PLAUS implantadas / Número total de acciones de los PLAUS)* 100</t>
  </si>
  <si>
    <t>JB
Secretaría de Gobierno - 
Alcaldías Locales</t>
  </si>
  <si>
    <t>Identificación de zonas priorizadas con criterios en calidad del aire para siembra de árboles</t>
  </si>
  <si>
    <t>Número de zonas priorizadas con criterios en calidad del aire para siembra de árboles identificadas</t>
  </si>
  <si>
    <t>Sumatoria de zonas priorizadas con criterios en calidad del aire para siembra de árboles identificadas</t>
  </si>
  <si>
    <t>0,5</t>
  </si>
  <si>
    <t>Programa 10. Reconversión de áreas urbanas en zonas verdes</t>
  </si>
  <si>
    <t>Porcentaje de reconversión de zonas priorizadas por calidad del aire</t>
  </si>
  <si>
    <t>(metros cuadrados de área verdes duras urbanas reconvertidas/metros cuadrados totales de áreas duras urbanas proyectadas a reconvertir) *100</t>
  </si>
  <si>
    <t>Diagnóstico de la cantidad de zonas duras en las localidades</t>
  </si>
  <si>
    <t>Porcentaje de avance del documento diagnóstico de la cantidad de zonas duras en las localidades</t>
  </si>
  <si>
    <t>(Número de fases del documento de diagnóstico de la cantidad de zonas duras en las localidades construidas / Número total de fases del documento de diagnostico de la cantidad de zonas duras en las localidades) * 100</t>
  </si>
  <si>
    <t>Infraestructura</t>
  </si>
  <si>
    <t>JB
Alcaldías locales
IDU</t>
  </si>
  <si>
    <t>-%</t>
  </si>
  <si>
    <t>Seguimiento a las actividades que realiza el IDU y el JBB para la reconversión de zonas duras en zonas verdes</t>
  </si>
  <si>
    <t>Porcentaje de avance del documento de seguimiento a las actividades que realiza el IDU y el JBB para la reconversión de zonas duras en zonas verdes</t>
  </si>
  <si>
    <t>(Número de fases del documento de seguimiento a las actividades que realiza el IDU y el JBB para la reconversión de zonas duras en zonas verdes construidas / Número total de fases del documento de seguimiento a las actividades que realiza el IDU y el JBB para la reconversión de zonas duras en zonas verdes) * 100</t>
  </si>
  <si>
    <t>Documento de identificación de zonas priorizadas con criterios en calidad del aire para recuperación de áreas verdes</t>
  </si>
  <si>
    <t>Porcentaje de avance del documento de identificación de zonas priorizadas con criterios en calidad del aire para recuperación de áreas verdes</t>
  </si>
  <si>
    <t>(Número de fases del documento de identificación de zonas priorizadas con criterios en calidad del aire para recuperación de áreas verdes cumplidas / Número total de fases del documento de identificación de zonas priorizadas con criterios en calidad del aire para recuperación de áreas verdes) *100</t>
  </si>
  <si>
    <t>Proyecto 11. Pavimentación de vías con criterios ambientales</t>
  </si>
  <si>
    <t xml:space="preserve">Porcentaje de vías pavimentadas con la adopción de criterios ambientales </t>
  </si>
  <si>
    <t>Número de vías pavimentadas por criterios ambientales/ Número proyectado de vías pavimentadas por criterios ambientales *100</t>
  </si>
  <si>
    <t>Gestión y mantenimiento de la malla vial</t>
  </si>
  <si>
    <t>Mesa de trabajo en para la reducción del material particulado resuspendido con los actores involucrados</t>
  </si>
  <si>
    <t>Porcentaje de mesas de trabajo para la reducción del material particulado resuspendido con los actores involucrados realizadas</t>
  </si>
  <si>
    <t>(Número de mesas de trabajo para la reducción del material particulado resuspendido con los actores involucrados ejecutadas/ Número total de mesas de trabajo para la reducción del material particulado resuspendido con los actores involucrados proyectadas a realizar) *100</t>
  </si>
  <si>
    <t xml:space="preserve">SDA
IDU
UMV
Alcaldías locales
Academia
UAESP
</t>
  </si>
  <si>
    <t xml:space="preserve">Protocolo de criterios de calidad del aire en la pavimentación de las vías </t>
  </si>
  <si>
    <t>Porcentaje de avance del protocolo de criterios en calidad del aire en la pavimentación de la vías</t>
  </si>
  <si>
    <t>(Número de fases del protocolo de criterios en calidad del aire en la pavimentación de las vías diseñadas / Número total de fases del protocolo de criterios en calidad del aire en la pavimentación de las vías) * 100</t>
  </si>
  <si>
    <t>IDU
UMV
Alcaldías locales</t>
  </si>
  <si>
    <t>Base de datos sobre la pavimentación de malla vial</t>
  </si>
  <si>
    <t>Número de bases de datos con información de la pavimentación de la malla vial</t>
  </si>
  <si>
    <t>Sumatoria de bases de datos con información de malla vial actualizada</t>
  </si>
  <si>
    <t>Identificación de vías que se encuentren en mal estado para el piloto del fresado</t>
  </si>
  <si>
    <t>Porcentaje del total de vías en mal estado identificadas</t>
  </si>
  <si>
    <t>número de vías en mal estado identificadas/número de vías en mal estado existentes *100</t>
  </si>
  <si>
    <t>IDU
UMV
Alcaldías locales
SDA</t>
  </si>
  <si>
    <t>Sandra Bibiana Riaño</t>
  </si>
  <si>
    <t>Aplicación de un piloto como alternativa de pavimentación en la vía  a partir de fresado de asfalto</t>
  </si>
  <si>
    <t xml:space="preserve">Porcentaje de avance en la aplicación del piloto como alternativa de pavimentación </t>
  </si>
  <si>
    <t>(Número de fases implementadas del piloto como alternativa de pavimentación en la vía a partir de fresado de asfalto / Número total de fases del piloto como alternativa de pavimentación en la vía a partir de fresado de asfalto) * 100</t>
  </si>
  <si>
    <t>UMV
Alcaldías locales</t>
  </si>
  <si>
    <t>Proyecto 12. Priorización ambiental y mejora del barrido mecánico en malla vial</t>
  </si>
  <si>
    <t>Porcentaje de incremento de barrido en zonas priorizadas por calidad del aire</t>
  </si>
  <si>
    <t>((Kilómetros de barrido con proyecto en zonas priorizadas por calidad del aire - Kilómetros de barrido sin proyecto en zonas priorizadas por calidad del aire)/Kilómetros de barrido con proyecto en zonas priorizadas por calidad del aire))*100</t>
  </si>
  <si>
    <t>Identificación y actualización de zonas de priorización de barrido</t>
  </si>
  <si>
    <t>Porcentaje de polígonos  identificados priorizados</t>
  </si>
  <si>
    <t>(Número de polígonos priorizados para barrido / Número de polígonos identificados para barrido) *100</t>
  </si>
  <si>
    <t>UAESP</t>
  </si>
  <si>
    <t>Recolección de barrido y limpieza) RBL</t>
  </si>
  <si>
    <t>Maria Fernanda Jaramillo</t>
  </si>
  <si>
    <t>Promoción del cambio tecnológico vehicular utilizados en el barrido y limpieza de las vías de la ciudad</t>
  </si>
  <si>
    <t>Porcentajes de maquinas de barrido con ascenso tecnológico en la ciudad</t>
  </si>
  <si>
    <t>(Número vehículos utilizados en el barrido y limpieza de la ciudad con ascenso tecnológico/ Número total de vehículos utilizados en el barrido y limpieza de la ciudad) *100</t>
  </si>
  <si>
    <t xml:space="preserve">Proyecto 13. Introducción de maquinaria de construcción con bajos niveles de emisión </t>
  </si>
  <si>
    <t xml:space="preserve">Porcentaje de avance en la introducción de maquinaria de construcción con bajos niveles de emisión </t>
  </si>
  <si>
    <t>Maquinaria de construcción con bajos niveles de emisiones/maquinaria de construcción total de la ciudad *100</t>
  </si>
  <si>
    <t>Gestión de maquinaria amarilla</t>
  </si>
  <si>
    <t>Caracterización, diagnóstico y estudios de la maquinaria de construcción utilizada en la ciudad y sus estrategias de reducción de emisiones</t>
  </si>
  <si>
    <t>Número de diagnósticos de maquinaria amarilla utilizada en Bogotá y sus estrategias de reducción de emisiones construidos</t>
  </si>
  <si>
    <t>Sumatoria de diagnósticos de maquinaria amarilla utilizada en Bogotá y sus estrategias de reducción de emisiones construidos</t>
  </si>
  <si>
    <t>MinAmbiente
SDA</t>
  </si>
  <si>
    <t>Dirección de Asuntos Ambientales
SCAAV</t>
  </si>
  <si>
    <t xml:space="preserve"> Movilidad
Apoyo internacional</t>
  </si>
  <si>
    <t>SDM
CALAC+</t>
  </si>
  <si>
    <t>Evaluación y selección de requisitos mínimos tecnológicos para la maquinaria amarilla en Bogotá</t>
  </si>
  <si>
    <t>Porcentaje de avance del documento técnico de soporte para selección de requisitos mínimos</t>
  </si>
  <si>
    <t>(Número de fase del documento técnico de soporte para selección de requisitos mínimos construidos / Número total de fases del documento técnico de soporte para selección de requisitos mínimos) * 100</t>
  </si>
  <si>
    <t>Reglamentación requisitos mínimos tecnológicos para la maquinaria amarilla en Bogotá y en Colombia</t>
  </si>
  <si>
    <t>Porcentaje de avance del proyecto normativo de reglamentación de requisitos mínimos</t>
  </si>
  <si>
    <t>(Número de fases del proyecto normativo de reglamentación de requisitos mínimos cumplidas / Número total de fases del proyecto normativo de reglamentación de requisitos mínimos) * 100</t>
  </si>
  <si>
    <t>Estrategia de reducción en la maquinaria que opera en Bogotá</t>
  </si>
  <si>
    <t>Porcentaje de avance de la estrategia de reducción de emisiones de maquinaria de construcción con bajos niveles de emisión o con sistemas de control de emisiones</t>
  </si>
  <si>
    <t>(Número de fases de la estrategia de reducción de emisiones de maquinaria de construcción realizadas / Número de fases de la estrategia de reducción de emisiones de maquinaria de construcción proyectadas) * 100</t>
  </si>
  <si>
    <t>Obras civiles</t>
  </si>
  <si>
    <t>IDU
UMV</t>
  </si>
  <si>
    <t>Proyecto 14. Reducción de emisiones de material particulado (PM) por uso de Sistemas de Control de Emisiones en el sector industrial</t>
  </si>
  <si>
    <t>Porcentaje de reducción de emisiones de Material Particulado (PM),  por la implementación de uso de  SCE, con respecto al total de emisiones de MP de las fuentes fijas industriales de la ciudad</t>
  </si>
  <si>
    <t xml:space="preserve">    (Toneladas total reducidas de (PM) por las fuentes que implementaron la medida de uso de SCE/Toneladas de (PM) totales del inventario BAU de fuentes fijas) * 100</t>
  </si>
  <si>
    <t>12/31/2030</t>
  </si>
  <si>
    <t>Industria</t>
  </si>
  <si>
    <t>Reporte de fuentes fijas que presentan incumplimiento de la norma por no implementar el uso de SCE</t>
  </si>
  <si>
    <t>Número de fuentes fijas industriales que requieren uso de SCE (combustibles sólidos y crudo) y no cuentan con él.</t>
  </si>
  <si>
    <t>Sumatoria de fuentes fijas industriales que requieren uso de SCE (combustibles sólidos y crudo) y no cuentan con él.</t>
  </si>
  <si>
    <t>Reporte de medidas y/o procesos sancionatorios por incumplimiento de uso de SCE</t>
  </si>
  <si>
    <t>Número de empresas con medidas y/o procesos sancionatorios por incumplimiento de uso de SCE</t>
  </si>
  <si>
    <t>Sumatoria de empresas con medidas y/o procesos sancionatorios por incumplimiento de uso de SCE</t>
  </si>
  <si>
    <t>Reporte de medidas implementadas por la industria para cumplimiento de la norma de uso de SCE</t>
  </si>
  <si>
    <t>Número de fuentes fijas industriales con SCE, por tipo de tecnología</t>
  </si>
  <si>
    <t>Sumatoria de fuentes fijas industriales con SCE, por tipo de tecnología</t>
  </si>
  <si>
    <t xml:space="preserve">Proyecto 15. Acompañamiento para la implementación de la gestión integral de la energía </t>
  </si>
  <si>
    <t>Porcentaje de reducción de emisiones de Material Particulado (PM),  por la implementación de medidas de  Gestión Integral de la Energía - GIE en el sector industrial</t>
  </si>
  <si>
    <t>Toneladas totales reducidas de material particulada (PM) por las fuentes que implementaron medidas GIE/Toneladas totales del inventario BAU de fuentes fijas) *100</t>
  </si>
  <si>
    <t>482 t/año (PM) total de FF</t>
  </si>
  <si>
    <t>0,2%</t>
  </si>
  <si>
    <t>0,3%</t>
  </si>
  <si>
    <t>428,6</t>
  </si>
  <si>
    <t>Documento de identificación de sectores priorizados con mayor impacto en aporte de emisiones atmosféricas</t>
  </si>
  <si>
    <t>Número de documento de identificación de sectores priorizados con mayor impacto en aporte de emisiones atmosféricas</t>
  </si>
  <si>
    <t>Sumatoria de documento de identificación de sectores priorizados con mayor impacto en aporte de emisiones atmosféricas</t>
  </si>
  <si>
    <t>15/07/2021</t>
  </si>
  <si>
    <t>Mesas de trabajo para definición del portafolio de alternativas para la implementación de la gestión integral de la energía en el sector industrial</t>
  </si>
  <si>
    <t>Número de mesas de trabajo para definición del portafolio de alternativas para la implementación de la gestión integral de la energía en el sector industrial</t>
  </si>
  <si>
    <t>Sumatoria de mesas de trabajo para definición del portafolio de alternativas para la implementación de la gestión integral de la energía en el sector industrial realizadas</t>
  </si>
  <si>
    <t>30/06/2022</t>
  </si>
  <si>
    <t>SDA
MinAmbiente</t>
  </si>
  <si>
    <t>Energía
Privado
Academia</t>
  </si>
  <si>
    <t xml:space="preserve">
UPME, ANDI, Secretaría de Desarrollo Económico, Sector Industrial, Academia</t>
  </si>
  <si>
    <t>Documento de portafolio de medidas para la gestión integral de la energía en el sector industrial de Bogotá</t>
  </si>
  <si>
    <t>Número de documento de portafolio de medidas para la gestión integral de la energía en el sector industrial de Bogotá</t>
  </si>
  <si>
    <t>Sumatoria de documento de portafolio de medidas para la gestión integral de la energía en el sector industrial de Bogotá</t>
  </si>
  <si>
    <t>30/08/2022</t>
  </si>
  <si>
    <t>Procesos de acompañamiento técnico y capacitaciones en gestión integral de la energía a empresas del sector industrial</t>
  </si>
  <si>
    <t>Número de procesos de acompañamiento técnico y acompañamiento en gestión integral de la energía a empresas del sector industrial en Bogotá</t>
  </si>
  <si>
    <t>Sumatoria de procesos de acompañamiento técnico y capacitaciones en gestión integral de la energía a empresas del sector industrial en Bogotá</t>
  </si>
  <si>
    <t>31/12/2030</t>
  </si>
  <si>
    <t>Informes de seguimiento de implementación de medidas de gestión integral de la energía en empresas vinculadas al proceso de acompañamiento</t>
  </si>
  <si>
    <t>Cantidad de proyectos de gestión integral de la energía implementados</t>
  </si>
  <si>
    <t>Número de proyectos de gestión integral de la energía implementados</t>
  </si>
  <si>
    <t>Proyecto 18. Incorporación de proyectos de Fuentes No Convencionales de Energía Renovable - FNCER en las entidades públicas distritales</t>
  </si>
  <si>
    <t>Porcentaje de reducción de emisiones de CO2 por implementación de FNCER en entidades públicas distritales</t>
  </si>
  <si>
    <t>(Toneladas total reducidas de CO2 por entidades públicas distritales que implementaron FNCER/Toneladas de CO2 del inventario BAU de entidades públicas distritales) * 100</t>
  </si>
  <si>
    <t>Sector institucional</t>
  </si>
  <si>
    <t>Seminario de Sostenibilidad Energética</t>
  </si>
  <si>
    <t>Número de seminarios de sostenibilidad energética ejecutado</t>
  </si>
  <si>
    <t>Sumatoria de seminarios de sostenibilidad energética ejecutado</t>
  </si>
  <si>
    <t>Ambiente
Energía</t>
  </si>
  <si>
    <t>SDA
MinAmbiente
MinMinas
CREG
ANLA</t>
  </si>
  <si>
    <t>SDA: SEGAE/SCAAV</t>
  </si>
  <si>
    <t>Diego Francisco Rubio Goyes
Luz Mireya Alarcón
Diana Gómez Gómez</t>
  </si>
  <si>
    <t>Academia</t>
  </si>
  <si>
    <t>Caracterización energética de las entidades públicas distritales, comprendida por el inventario de equipos, línea base energética, indicadores de desempeño</t>
  </si>
  <si>
    <t>Número de documentos de caracterización energética de las entidades públicas distritales</t>
  </si>
  <si>
    <t>Sumatoria de documentos de caracterización energética de las entidades públicas distritales</t>
  </si>
  <si>
    <t>Multisectorial</t>
  </si>
  <si>
    <t>SDA
Todas las entidades públicas distritales</t>
  </si>
  <si>
    <t>SDA: SEGAE/SCAAV/SPPA/
SCASP</t>
  </si>
  <si>
    <t>Diego Francisco Rubio Goyes
Luz Mireya Alarcón
Diana Gómez Gómez
Carlos Amarís de León</t>
  </si>
  <si>
    <t>Todos</t>
  </si>
  <si>
    <t>Seguimiento de la formulación de proyectos de FNCER, por parte de las entidades públicas distritales</t>
  </si>
  <si>
    <t>Porcentaje de entidades públicas distritales con formulación de proyectos FNCER</t>
  </si>
  <si>
    <t>Número de entidades públicas distritales con formulación de proyectos de FNCER/Número de entidades públicas distritales *100</t>
  </si>
  <si>
    <t>Seguimiento de ejecución de proyectos de FNCER, por parte de las entidades públicas distritales</t>
  </si>
  <si>
    <t>Porcentaje de entidades públicas distritales con ejecución de proyectos FNCER</t>
  </si>
  <si>
    <t>Número de entidades públicas distritales con ejecución de proyectos de FNCER/Número de entidades públicas distritales con proyectos formulados *100</t>
  </si>
  <si>
    <t>Calculadora solar y financiera de la SDA actualizada</t>
  </si>
  <si>
    <t>Número de calculadora solar y financiera de la SDA actualizada</t>
  </si>
  <si>
    <t>Sumatoria de calculadora solar y financiera de la SDA actualizada</t>
  </si>
  <si>
    <t>SEGAE</t>
  </si>
  <si>
    <t>Diego Francisco Rubio Goyes</t>
  </si>
  <si>
    <t>Proyecto 19. Plan de Intervención de la Zona Sur Occidente</t>
  </si>
  <si>
    <t>Porcentaje en la implementación de acciones establecidas en los planes operativos de la Zona suroccidente</t>
  </si>
  <si>
    <t>N° de acciones operativas realizados/N° de acciones operativas proyectados anual * 100</t>
  </si>
  <si>
    <t>Territorio</t>
  </si>
  <si>
    <t>Documento de diagnóstico con las problemáticas de la zona y presentar la estructura metodológica para la formulación del plan.</t>
  </si>
  <si>
    <t>Porcentaje del avance del documento diagnóstico con las problemáticas de la zona y presentar la estructura metodológica para la formulación del plan</t>
  </si>
  <si>
    <t>(Número de fases del documento de diagnóstico con las problemáticas de la zona y presentar la estructura metodológica para la formulación del plan construidos / Número total de fases del documento de diagnóstico con las problemáticas de la zona y presentar la estructura metodológica para la formulación del plan) * 100</t>
  </si>
  <si>
    <t xml:space="preserve">Sergio Méndez </t>
  </si>
  <si>
    <t>Alcaldías locales de Kennedy, Tunjuelito, Bosa, Ciudad Bolívar y Puente Aranda</t>
  </si>
  <si>
    <t>Documento de articulación con las medidas adoptadas por el plan aire y los planes de acción de las distintas entidades públicas y privadas.</t>
  </si>
  <si>
    <t>Porcentaje de avance del documento de articulación con las medidas adoptadas por el plan aire y los planes de acción de las distintas entidades públicas y privadas.</t>
  </si>
  <si>
    <t>(Número de fases del documento de articulación con las medidas adoptadas por el plan aire y los planes de acción de las distintas entidades públicas y privadas realizadas / Número total de fases del documento de articulación con las medidas adoptadas por el plan aire y los planes de acción de las distintas entidades públicas y privadas) * 100</t>
  </si>
  <si>
    <t>Documento definitivo con los planes operativos concertados entre los actores y los compromisos de las entidades, para la implementación de las medidas.</t>
  </si>
  <si>
    <t>Porcentaje de avance del documento con los planes operativos concertados entre los actores y los compromisos de las entidades, para la implementación de las medidas</t>
  </si>
  <si>
    <t>(Número de fases del documento con los planes operativos concertados entre los actores y los compromisos de las entidades, para la implementación de las medidas realizadas / Número total fases de documento con los planes operativos concertados entre los actores y los compromisos de las entidades, para la implementación de las medidas) * 100</t>
  </si>
  <si>
    <t>Proyecto 20. Promoción de desarrollo de Distritos Térmicos como alternativa para un uso más eficiente y mejor de la energía y para un desarrollo urbano sostenible.</t>
  </si>
  <si>
    <t>Número de Distritos Térmicos implementados en Bogotá</t>
  </si>
  <si>
    <t>Sumatoria de Distritos Térmicos implementados en Bogotá</t>
  </si>
  <si>
    <t>31/12/2027</t>
  </si>
  <si>
    <t>Documento de análisis, concertación y abordaje de las oportunidades de inclusión de los Distritos Térmico - DT en planeación urbana</t>
  </si>
  <si>
    <t>Porcentaje de avance del Documento de análisis, concertación y abordaje de las oportunidades de inclusión de los Distritos Térmico - DT en planeación urbana</t>
  </si>
  <si>
    <t>(Número de fases del documento de análisis, concertación y abordaje de las oportunidades de inclusión de los Distritos Térmico - DT en planeación urbana realizadas / Número total de fases del documento de análisis, concertación y abordaje de las oportunidades de inclusión de los Distritos Térmico - DT en planeación urbana) * 100</t>
  </si>
  <si>
    <t>MinAmbiente / MinMinas
SDA</t>
  </si>
  <si>
    <t>ONUDI / IDIGER / SDDE / SDP / SDH</t>
  </si>
  <si>
    <t>Varios</t>
  </si>
  <si>
    <t>Informes de avance de la articulación de Bogotá en las fases del proyecto de DT en Colombia</t>
  </si>
  <si>
    <t>Número de informes de avance de la articulación de Bogotá en las fases del proyecto de distritos térmicos en Colombia</t>
  </si>
  <si>
    <t>Sumatoria de informes de avance de la articulación de Bogotá en las fases del proyecto de Distritos Térmicos en Colombia realizados</t>
  </si>
  <si>
    <t>Fichas de recomendación para la implementación de Distritos Térmicos en Bogotá, a través de la Red Distrital de Sostenibilidad Energética</t>
  </si>
  <si>
    <t>Número de fichas de recomendación para la implementación de Distritos Térmicos en Bogotá</t>
  </si>
  <si>
    <t>Sumatoria de fichas de recomendación para la implementación de Distritos Térmicos en Bogotá</t>
  </si>
  <si>
    <t>SDA / MinAmbiente</t>
  </si>
  <si>
    <t>MinAmbiente / MinMinas / ONUDI / IDIGER / SDDE / SDP / SDH</t>
  </si>
  <si>
    <t>2. Robustecer los mecanismos y procedimientos de evaluación, seguimiento y control a las fuentes generadoras de emisión</t>
  </si>
  <si>
    <t>Proyecto 22. Monitoreo continuo de emisiones atmosféricas en sectores priorizados de la industria</t>
  </si>
  <si>
    <t>Porcentaje de fuentes fijas con transmisión de datos de monitoreo continuo a la plataforma monitoreo continuo de emisiones</t>
  </si>
  <si>
    <t>Número de fuentes fijas con transmisión de datos a la plataforma monitoreo continuo de emisiones de la SDA/Número total de fuentes con obligación normativa de transmisión de datos a la plataforma monitoreo continuo de emisiones *100</t>
  </si>
  <si>
    <t>Transversal</t>
  </si>
  <si>
    <t>Fortalecimiento al control</t>
  </si>
  <si>
    <t>Definición de lineamientos técnicos y normativos de sectores/establecimientos con fuentes industriales que requieren monitorear, de manera continúa, sus emisiones atmosféricas.</t>
  </si>
  <si>
    <t>Porcentaje de avance del documento de lineamientos técnicos y normativos de sectores productivos que requieren monitorear, de manera continúa, sus emisiones atmosféricas.</t>
  </si>
  <si>
    <t>Número de fases del documento de lineamientos técnicos y normativos realizado de sectores / Número de fases del documento de lineamientos técnicos y normativos proyectadas de sectores *100</t>
  </si>
  <si>
    <t>Hugo Sáenz Pulido
Rafael Chaparro
Diana Gómez</t>
  </si>
  <si>
    <t>Protocolo de instalación, toma de muestras, auditoría, validación de datos y comunicación con la plataforma CEMS de la SDA.</t>
  </si>
  <si>
    <t>Porcentaje de avance del Protocolo comunicación de CEMS a plataforma CEMS de la SDA</t>
  </si>
  <si>
    <t>Número de fases del protocolo comunicación de CEMS a plataforma CEMS de la SDA realizado/Número de fases del protocolo de comunicación proyectadas *100</t>
  </si>
  <si>
    <t>Procedimiento de operación de la plataforma y medidas de acción por registros reportados por terceros ingresado al Sistema de Gestión de Calidad de la SDA.</t>
  </si>
  <si>
    <t>Porcentaje de avance del Procedimiento de operación de la plataforma CEMS, de la SDA</t>
  </si>
  <si>
    <t>Número de fases del procedimiento de operación de la plataforma CEMS, de la SDA, aprobadas en el Sistema de Gestión de Calidad de la SDA/Número de fases del procedimiento de operación proyectado*100</t>
  </si>
  <si>
    <t xml:space="preserve">Plataforma web CEMS </t>
  </si>
  <si>
    <t>Número de plataformas web CEMS puesta en marcha</t>
  </si>
  <si>
    <t>Sumatoria de plataformas web CEMS puesta en marcha</t>
  </si>
  <si>
    <t>SCAAV/DPSIA</t>
  </si>
  <si>
    <t>Hugo Sáenz Pulido
Claudia Calao González</t>
  </si>
  <si>
    <t>Expedición de la norma de monitoreo continuo de emisiones atmosféricas</t>
  </si>
  <si>
    <t>Número de normas que reglamentan el uso de CEMS en sectores priorizados del Distrito</t>
  </si>
  <si>
    <t>Sumatoria de una normas expedidas que reglamentan el uso de CEMS en sectores priorizados del Distrito</t>
  </si>
  <si>
    <t>DLA/SCAAV</t>
  </si>
  <si>
    <t>Cristian Carabely
Hugo Sáenz Pulido
Rafael Chaparro
Diana Gómez</t>
  </si>
  <si>
    <t>Proyecto 23. CDA con transmisión de datos en tiempo real mediante una plataforma de gestión de información</t>
  </si>
  <si>
    <t>Porcentaje de Centros de Diagnóstico Automotor con transmisión de datos de información del parque automotor con respecto a los Centros de Diagnóstico Automotor - CDA habilitados</t>
  </si>
  <si>
    <t>número total de Centros de Diagnóstico Automotor transmitiendo/número total de Centros de Diagnóstico Automotor - CDA habilitados proyectados *100</t>
  </si>
  <si>
    <t>31/06/2023</t>
  </si>
  <si>
    <t>Piloto de transmisión de datos de punto a punto de mediciones a fuentes móviles</t>
  </si>
  <si>
    <t>Número de pilotos de transmisión de datos punto a punto de mediciones a fuentes móviles</t>
  </si>
  <si>
    <t>Sumatoria de pilotos de transmisión de datos punto a punto de mediciones a fuentes móviles</t>
  </si>
  <si>
    <t>Hugo Sáenz Pulido
Luis Galindo</t>
  </si>
  <si>
    <t>Puesta en operación de plataforma SIIFMO de la SDA - Módulo CDA</t>
  </si>
  <si>
    <t>Porcentaje de módulos en operación de plataforma SIIFMO de la SDA - Módulo CDA</t>
  </si>
  <si>
    <t>Número de módulos de plataforma SIIFMO de la SDA - Módulo CDA  operando/Número de módulos de plataforma SIIFMO de la SDA - Módulo CDA diseñados*100</t>
  </si>
  <si>
    <t>Hugo Sáenz Pulido
Luis Galindo
Zayra Sanchez</t>
  </si>
  <si>
    <t>Definición de protocolo del sistema comunicación de punto a punto de seguimiento de informes ambientales de emisiones de CDA para el Distrito Capital.</t>
  </si>
  <si>
    <t>Número de protocolos del sistema comunicación de punto a punto de seguimiento de informes ambientales de emisiones de CDA para el Distrito Capital.</t>
  </si>
  <si>
    <t>Sumatoria de protocolos del sistema comunicación de punto a punto de seguimiento de informes ambientales de emisiones de CDA para el Distrito Capital.</t>
  </si>
  <si>
    <t>Actualización de la normativa ambiental aplicable y el procedimiento respectivo de certificación y seguimiento de CDA</t>
  </si>
  <si>
    <t>Número de normas ambientales aplicables y procedimientos de certificación y seguimiento de CDA actualizados</t>
  </si>
  <si>
    <t>Sumatoria de normas ambientales aplicables y procedimientos de certificación y seguimiento de CDA actualizados</t>
  </si>
  <si>
    <t>Transmisión de datos de punto a punto, de mediciones a fuentes móviles de los CDA a la SDA</t>
  </si>
  <si>
    <t>Porcentaje de datos de punto a punto de mediciones a fuentes móviles transmitidos de los CDA a la SDA</t>
  </si>
  <si>
    <t>(Datos de punto a punto de mediciones a fuentes móviles de los CDA validados/Datos de punto a punto de mediciones a fuentes móviles de los CDA enviados)*100</t>
  </si>
  <si>
    <t xml:space="preserve">
Proyecto 24. Control en vía de fuentes móviles mediante la implementación de sensores remotos
</t>
  </si>
  <si>
    <t xml:space="preserve">Porcentaje de cobertura del control del parque automotor que circula en la ciudad a partir de sensores remotos </t>
  </si>
  <si>
    <t>Número de vehículos controlados a partir de sensores remotos/número total de vehículos que circulan en la ciudad *100</t>
  </si>
  <si>
    <t>1.4% de cobertura anual a fuentes móviles que circulan en Bogotá</t>
  </si>
  <si>
    <t>2019 / 2020</t>
  </si>
  <si>
    <t>Piloto fase 2 de sensores remotos para ajuste de procedimientos, límites de emisión y puntos de medición</t>
  </si>
  <si>
    <t>Porcentaje de avance en la implementación del piloto de segunda fase de sensores remotos para ajuste de procedimientos, límites de emisión y puntos de medición</t>
  </si>
  <si>
    <t>Número de fases del piloto fase 2 de sensores remotos realizado / Número de fases del piloto fase 2 de sensores remotos realizado*100</t>
  </si>
  <si>
    <t>Subdirector de Calidad del Aire
Grupo Plan Aire
Grupo Fuentes móviles</t>
  </si>
  <si>
    <t>Evaluación técnica, operativa, económica, de gestión y regulatoria para la aplicación de sensores remotos en la ciudad</t>
  </si>
  <si>
    <t>Porcentaje de avance en el documento de evaluación técnica, operativa, económica, de gestión y regulatoria para la medición por sensores remotos en la ciudad</t>
  </si>
  <si>
    <t>Número de fases del documento de evaluación técnica, operativa, económica, de gestión y regulatoria realizado / Número de fases del documento de evaluación técnica, operativa, económica, de gestión y regulatoria realizado * 100</t>
  </si>
  <si>
    <t>Adopción de procedimientos, normatividad y estándares para la implementación de control por sensores remotos</t>
  </si>
  <si>
    <t>Porcentaje de avance en la adopción de procedimientos, normatividad y estándares para la implementación de control por sensores remotos</t>
  </si>
  <si>
    <t>Número de fases del documento normativo, estándares y procedimientos adoptados/Número de fases del documento normativo, estándares y procedimientos programada de modificación *100</t>
  </si>
  <si>
    <t>SDA
MinAmbiente</t>
  </si>
  <si>
    <t>Implementación operativa de sensores remotos en la ciudad</t>
  </si>
  <si>
    <t>Porcentaje de procesos contractuales para adquisición de instrumentos o servicios de medición con sensores remotos</t>
  </si>
  <si>
    <t>Recursos humanos y técnicos disponibles/ recursos humanos y técnicos requeridos*100</t>
  </si>
  <si>
    <t>Documento de análisis, resultado y seguimiento de mediciones con sensores remotos</t>
  </si>
  <si>
    <t>Porcentaje de documentos con los resultados de las mediciones con sensores remotos</t>
  </si>
  <si>
    <t>Número de documentos con los resultados de las mediciones con sensores remotos ejecutado/ Número de documentos con los resultados de las mediciones con sensores remotos programado *100</t>
  </si>
  <si>
    <t>Proyecto 25. Etiquetado ambiental de vehículos en uso</t>
  </si>
  <si>
    <t>Porcentaje de vehículos con etiqueta ambiental vehicular de bajas y cero emisiones</t>
  </si>
  <si>
    <t>Número de vehículos con etiqueta vehicular de bajas emisiones / número total de vehículos con registro de etiqueta en Bogotá *100</t>
  </si>
  <si>
    <t>Revisión y actualización de procedimientos, normativa y logística para la implementación de la etiqueta ambiental vehicular de bajas y cero emisiones</t>
  </si>
  <si>
    <t>Porcentaje de avance en la revisión y actualización de la base normativa, técnica, operativa y administrativa para la implementación del etiquetado ambiental vehicular de bajas y cero emisiones</t>
  </si>
  <si>
    <t xml:space="preserve">
(Número de fases de revisión y actualización de la base normativa, técnica, operativa y administrativa para la implementación del etiquetado ambiental vehicular completadas/ número total de fases de revisión y actualización de la base normativa, técnica, operativa y administrativa para la implementación del etiquetado ambiental vehicular)*100 </t>
  </si>
  <si>
    <t>Ambiente / Transporte</t>
  </si>
  <si>
    <t>ANLA 
MinTransporte
SDM</t>
  </si>
  <si>
    <t>Reglamentación para la implementación del etiquetado ambiental vehicular de bajas y cero emisiones</t>
  </si>
  <si>
    <t>Porcentaje de avance en la adopción de normatividad nacional y distrital para la implementación del etiquetado ambiental vehicular de bajas y cero emisiones</t>
  </si>
  <si>
    <t>(Número de normas nacionales y distritales para la implementación del etiquetado ambiental vehicular de bajas y cero emisiones adoptada/ Número de normas nacionales y distritales para la implementación del etiquetado ambiental vehicular de bajas y cero emisiones programada de modificación) *100</t>
  </si>
  <si>
    <t>SDA
ANLA 
MinTransporte
SDM</t>
  </si>
  <si>
    <t>Implementación de la etiqueta ambiental vehicular de bajas y cero emisiones</t>
  </si>
  <si>
    <t>Porcentaje de vehículos con etiqueta ambiental vehicular de bajas y cero emisiones en Bogotá</t>
  </si>
  <si>
    <t>Número de vehículos con etiqueta ambiental vehicular/número total de vehículos que circulan en la ciudad *100</t>
  </si>
  <si>
    <t>Ambiente
Movilidad</t>
  </si>
  <si>
    <t>SDA
SDM</t>
  </si>
  <si>
    <t>Ambiente / transporte</t>
  </si>
  <si>
    <t>ANLA 
MinTransporte
SDA</t>
  </si>
  <si>
    <t>Seguimiento al etiquetado ambiental vehicular de bajas y cero emisiones en Bogotá</t>
  </si>
  <si>
    <t>Porcentaje de seguimientos de resultados a la implementación del etiquetado ambiental vehicular de bajas y cero emisiones en Bogotá</t>
  </si>
  <si>
    <t>(Número de seguimientos de resultados a la implementación del etiquetado ambiental vehicular de bajas y cero emisiones en Bogotá realizados/ (Número de seguimientos de resultados a la implementación del etiquetado ambiental vehicular de bajas y cero emisiones en Bogotá programados)*100</t>
  </si>
  <si>
    <t>Ambiente  /Transporte</t>
  </si>
  <si>
    <t>Proyecto 26. Seguimiento a vehículos chimenea a través de una plataforma de reporte ciudadano</t>
  </si>
  <si>
    <t>Porcentaje de atención a solicitudes ciudadanas relacionadas con el seguimiento ambiental de vehículos chimenea a través de una plataforma de reporte ciudadano</t>
  </si>
  <si>
    <t>(Número de solicitudes ciudadanas relacionadas con el seguimiento ambiental de vehículos chimenea a través de una plataforma de reporte ciudadano atendidas/ Número de solicitudes ciudadanas relacionadas con el seguimiento ambiental de vehículos chimenea a través de una plataforma de reporte ciudadano presentadas)*100</t>
  </si>
  <si>
    <t>65% de solicitudes atendidas del total de solicitudes allegadas  para 2019 y 2020</t>
  </si>
  <si>
    <t>2019 
y 2020</t>
  </si>
  <si>
    <t>Plataforma de reporte ciudadano de vehículos chimenea, backend, consultas en bases de datos y analítica</t>
  </si>
  <si>
    <t>Porcentaje de avance de la implementación técnica y operativa de la plataforma de reporte ciudadano de vehículos chimenea, backend, consultas en bases de datos y analítica</t>
  </si>
  <si>
    <t>Número de especificaciones técnicas y operativas a la plataforma de reporte ciudadano de vehículos chimeneas, backend, consultas en bases de datos y analítica realizadas /Número de especificaciones técnicas y operativas desarrolladas a la plataforma de reporte ciudadano de vehículos chimeneas, backend, consultas en bases de datos y analítica programadas * 100</t>
  </si>
  <si>
    <t>TIC</t>
  </si>
  <si>
    <t>Secretaría General</t>
  </si>
  <si>
    <t xml:space="preserve">Revisión y actualización de procedimientos, y normativa para la implementación de la plataforma de reporte ciudadano de vehículos chimenea, backend, consultas en bases de datos y analítica </t>
  </si>
  <si>
    <t>Porcentaje de avance en la revisión y actualización de la base normativa, técnica, operativa y administrativa de la plataforma de reporte ciudadano de vehículos chimenea, backend, consultas en bases de datos y analítica</t>
  </si>
  <si>
    <t>(Número de fases de revisión y actualización de la base normativa, técnica, operativa y administrativa  de la plataforma de reporte ciudadano de vehículos chimenea, backend, consultas en bases de datos y analítica completadas/ Número de fases de revisión y actualización de la base normativa, técnica, operativa y administrativa  de la implementación de la plataforma de reporte ciudadano de vehículos chimenea, backend, consultas en bases de datos y analítica programadas)*100</t>
  </si>
  <si>
    <t>Divulgación por redes sociales y medios audiovisuales de la plataforma de reporte ciudadano de vehículos chimenea, backend, consultas en bases de datos y analítica</t>
  </si>
  <si>
    <t>Porcentaje de avance en la de estrategia de divulgación de la plataforma de reporte ciudadano de vehículos chimenea, backend, consultas en bases de datos y analítica</t>
  </si>
  <si>
    <t>(Actividades de la estrategia de divulgación de la plataforma de reporte ciudadano de vehículos chimenea, backend, consultas en bases de datos y analítica ejecutadas /actividades de la estrategia de divulgación de la plataforma de reporte ciudadano de vehículos chimenea, backend, consultas en bases de datos y analítica programadas)*100</t>
  </si>
  <si>
    <t>Puesta en marcha de Plataforma de reportes ciudadanos de vehículos chimenea, analítica de datos y respuesta</t>
  </si>
  <si>
    <t>Porcentaje de avance documental de resultados de la plataforma realizadas</t>
  </si>
  <si>
    <t>(Número de fases del documento de resultados de la plataforma de reportes ciudadanos de vehículos chimeneas, analítica de datos y respuesta realizadas/ Número de fases del documento de resultados de la plataforma de reportes ciudadanos de vehículos chimeneas, analítica de datos y respuesta programadas)*100</t>
  </si>
  <si>
    <t>Proyecto 27. Control al transporte con Patrulla Caza-infractores</t>
  </si>
  <si>
    <t>Porcentaje  de vehículos controlados ambientalmente mediante la patrulla caza-infractores</t>
  </si>
  <si>
    <t>Número de vehículos detenidos por medio de control móvil/Número total de pruebas en retenes en vía *100</t>
  </si>
  <si>
    <t>Actualización de convenios interadministrativos que contemplen nuevos métodos de control ambiental</t>
  </si>
  <si>
    <t>Porcentaje de avance en la actualización de convenios interadministrativo entre secretarías de movilidad y de ambiente que contemplen nuevos métodos de control ambiental</t>
  </si>
  <si>
    <t xml:space="preserve">(Número de convenios interadministrativos entre secretarías de movilidad y de ambiente que contemplen nuevos métodos de control ambiental suscritos/número de convenios interadministrativos entre secretarías de movilidad y de ambiente que contemplen nuevos métodos de control ambiental planeados) *100 </t>
  </si>
  <si>
    <t>Revisión y actualización de procedimientos, normativa y logística para los métodos de control y vigilancia ambiental vehicular</t>
  </si>
  <si>
    <t>Porcentaje de avance en la revisión y actualización de la base normativa, técnica, operativa y administrativa para los métodos de control y vigilancia ambiental vehicular</t>
  </si>
  <si>
    <t>(Número de fases de la revisión y actualización de la base normativa, técnica, operativa y administrativa para los métodos de control y vigilancia ambiental vehicular completadas/(Número de fases de la revisión y actualización de la base normativa, técnica, operativa y administrativa para los métodos de control y vigilancia ambiental vehicular proyectadas)*100</t>
  </si>
  <si>
    <t>Contratación de patrullas móviles de medición a vehículos y equipos de medición</t>
  </si>
  <si>
    <t>Porcentaje de adquisición de patrullas móviles de cero emisiones y equipos de medición</t>
  </si>
  <si>
    <t>(Número de patrullas móviles de cero emisiones y equipos de medición adquiridos / número de patrullas móviles de cero emisiones y equipos de medición programadas) *100</t>
  </si>
  <si>
    <t>Patrulla móvil caza infractores para medición a fuentes móviles en operación</t>
  </si>
  <si>
    <t>Porcentaje de avance al documento de resultados de las mediciones con patrulla móvil caza infractores para medición a fuentes móviles en operación</t>
  </si>
  <si>
    <t>Número de fases del documento de resultados de las mediciones con patrulla móvil caza infractores para medición a fuentes móviles en operación realizadas / Número de fases del documento de resultados de las mediciones con patrulla móvil caza infractores para medición a fuentes móviles en operación proyectadas * 100</t>
  </si>
  <si>
    <t>Proyectado ejecutado</t>
  </si>
  <si>
    <t>3. Desarrollar, aplicar y transferir el conocimiento de la información relacionada con la contaminación del aire y variables meteorológicas a partir del fortalecimiento de la representatividad, cobertura espacial, cuantificación y cualificación de los datos.</t>
  </si>
  <si>
    <t>Proyecto 30. Caracterización química y física del material particulado</t>
  </si>
  <si>
    <t>Porcentaje de campañas de medición de caracterización química y física del material particulado</t>
  </si>
  <si>
    <t>Número de campañas de medición de caracterización química y física del material particulado realizadas/Número de campañas de medición de caracterización química y física del material particulado proyectadas * 100</t>
  </si>
  <si>
    <t>Investigación y gestión de la información</t>
  </si>
  <si>
    <t xml:space="preserve">Establecimiento de un plan de caracterización química y física que incluya, metodologías, temporalidades, frecuencias y puntos de medición. </t>
  </si>
  <si>
    <t>Porcentaje de avance en el plan de caracterización química y física para Bogotá</t>
  </si>
  <si>
    <t>Número de fases del plan de caracterización química y física para Bogotá realizadas / Número de fases del plan de caracterización química y física para Bogotá proyectadas * 100</t>
  </si>
  <si>
    <t>RMCAB</t>
  </si>
  <si>
    <t>Luis Álvaro Hernández
Adriana Marcela Cortes
Jennyfer Montoya 
José Hernán Garavito</t>
  </si>
  <si>
    <t>Público</t>
  </si>
  <si>
    <t>SGC</t>
  </si>
  <si>
    <t>Colaboración interinstitucional para ejecución de caracterización química y física de material particulado</t>
  </si>
  <si>
    <t>Porcentaje de avance de convenios interadministrativos de cooperación de ciencia y tecnología entre otros realizados</t>
  </si>
  <si>
    <t>Número de fases realizadas a los convenios interadministrativos de cooperación de ciencia y tecnología entre otros /Número de fases proyectadas de los convenios interadministrativos de cooperación de ciencia y tecnología entre otros *100</t>
  </si>
  <si>
    <t>Ejecución de muestreos y análisis químico y físico de material particulado</t>
  </si>
  <si>
    <t>Porcentaje de mediciones y análisis químicos y físicos de material particulado</t>
  </si>
  <si>
    <r>
      <rPr>
        <sz val="10"/>
        <color rgb="FF000000"/>
        <rFont val="Arial"/>
        <family val="2"/>
      </rPr>
      <t>(</t>
    </r>
    <r>
      <rPr>
        <sz val="10"/>
        <color rgb="FF000000"/>
        <rFont val="Arial"/>
        <family val="2"/>
      </rPr>
      <t>Número de mediciones y análisis químicos y físicos de material particulado realizadas/Número de mediciones y análisis químicos y físicos de material particulado proyectadas) *100</t>
    </r>
  </si>
  <si>
    <t>Proyecto 31. Robustecimiento del sistema de información y modelamiento de calidad del aire</t>
  </si>
  <si>
    <t>Número de informes del robustecimiento del sistema de información y modelamiento de calidad del aire (en el cual se plasma, además de los resultados de modelación sobre la ciudad y la región, los avances y los estudios de viabilidad de cada uno de los ítems de este proyecto)</t>
  </si>
  <si>
    <t>(Número de informes del robustecimiento del sistema de información y modelamiento de calidad del aire publicados/Número de informes del robustecimiento del sistema de información y modelamiento de calidad del aire proyectados)</t>
  </si>
  <si>
    <t>Identificación de las características a robustecer del Sistema Integrado de Modelación de Calidad de aire de Bogotá - SIMCAB</t>
  </si>
  <si>
    <t>Número de capítulos de diagnóstico de oportunidades de mejora en los informes técnicos anuales de modelación de calidad de aire de Bogotá</t>
  </si>
  <si>
    <t>Sumatoria de capítulos reportados en el informe anual de modelación de calidad de aire de Bogotá</t>
  </si>
  <si>
    <t>SIMCAB
CIMAB</t>
  </si>
  <si>
    <t>Edison Yesid Ortiz Durán
Fredy Grajales</t>
  </si>
  <si>
    <t>Ejecución de mesas de colaboración Intrainstitucional para el robustecimiento del SIMCAB</t>
  </si>
  <si>
    <t>Porcentaje de mesas de colaboración intrainstitucional para el robustecimiento del SIMCAB realizadas con los grupos que generan información ambiental para la matriz Aire (RMCAB, SATAB, CIMAB)</t>
  </si>
  <si>
    <t xml:space="preserve">(número de mesas de colaboración intrainstitucional para el robustecimiento del SIMCAB realizadas/ número de mesas de colaboración intrainstitucional para el robustecimiento del SIMCAB proyectadas) *100 </t>
  </si>
  <si>
    <t>Ejecución de mesas de colaboración interinstitucional para robustecimiento del SIMCAB</t>
  </si>
  <si>
    <t>Porcentaje de mesas de trabajo de colaboración interinstitucional del distrito y externas a la ciudad, que generen información para robustecimiento del SIMCAB</t>
  </si>
  <si>
    <t>número de mesas de trabajo de colaboración interinstitucional del distrito y externas para el robustecimiento del SIMCAB realizadas/número  mesas de trabajo de colaboración interinstitucional del distrito y externas para el robustecimiento del SIMCAB proyectadas *100</t>
  </si>
  <si>
    <t>SIMCAB</t>
  </si>
  <si>
    <t>Edison Yesid Ortiz Durán</t>
  </si>
  <si>
    <t>1. Academia
2. Publico
3. Organizaciones Internacionales</t>
  </si>
  <si>
    <t>CAR de Cundinamarca / SDM / IDU / NASA-WRI / NASA-GMAO</t>
  </si>
  <si>
    <t>Implementación de oportunidades de mejora para el robustecimiento del SIMCAB</t>
  </si>
  <si>
    <t>Número de capítulo con la implementación de oportunidades de mejora en los informes técnicos anuales de modelación de calidad de aire de Bogotá</t>
  </si>
  <si>
    <t>Sumatoria de capítulos con la implementación de oportunidades de mejora reportados en el informe anual de modelación de calidad de aire de Bogotá</t>
  </si>
  <si>
    <t>Publicación continua del pronóstico de calidad del aire.</t>
  </si>
  <si>
    <t>Porcentaje de pronósticos de calidad del aire publicados</t>
  </si>
  <si>
    <t xml:space="preserve">
(Número de pronósticos de calidad del aire publicados/ número total de pronósticos de calidad del aire)*100 </t>
  </si>
  <si>
    <t>Proyecto 32. Actualización periódica del inventario de emisiones de contaminantes atmosféricos</t>
  </si>
  <si>
    <t>Número de informes con la actualización de inventario de emisiones de contaminantes atmosféricos</t>
  </si>
  <si>
    <t>Número de informes publicados / Número informes publicados proyectados * 100</t>
  </si>
  <si>
    <t>Articulación interinstitucional para estimación del inventario de emisiones de contaminantes atmosféricos</t>
  </si>
  <si>
    <t>Porcentaje de mesas de trabajo interinstitucional para estimación del inventario de emisiones de contaminantes atmosféricos realizadas</t>
  </si>
  <si>
    <t xml:space="preserve"> (Número de mesas de trabajo interinstitucionales para estimación del inventario de emisiones de contaminantes atmosféricos realizadas/número de mesas de trabajo interinstitucionales para estimación del inventario de emisiones de contaminantes atmosféricos proyectadas) *100</t>
  </si>
  <si>
    <t>Ambiental</t>
  </si>
  <si>
    <t>Subdirección de Calidad del Aire, Auditiva y Visual</t>
  </si>
  <si>
    <t>Subdirector de Calidad del Aire, Auditiva y Visual</t>
  </si>
  <si>
    <t>1. Academia
2. Movilidad
3. IDU
4. Nacional-Transporte</t>
  </si>
  <si>
    <t>Academia /  SDM /  IDU / MinTransporte</t>
  </si>
  <si>
    <t>Documento con la actualización metodológica del inventario de emisiones de contaminantes atmosféricos para Bogotá</t>
  </si>
  <si>
    <t>Número de documentos con la actualización metodológica del inventario de emisiones de contaminantes atmosféricos para Bogotá</t>
  </si>
  <si>
    <t>Sumatoria de documentos con la actualización metodológica del inventario de emisiones de contaminantes atmosféricos para Bogotá</t>
  </si>
  <si>
    <t>Proyecto 33. Definición de un sistema de información satelital para la SDA</t>
  </si>
  <si>
    <t>Número de productos generados a partir de información satelital que apoyen la gestión de la calidad del aire validados por el CIMAB</t>
  </si>
  <si>
    <t>Sumatoria de productos generados a partir de información satelital que apoyen la gestión de la calidad del aire validados por el CIMAB</t>
  </si>
  <si>
    <t>Informe de resultados del análisis de información satelital para la gestión de la calidad del aire</t>
  </si>
  <si>
    <t xml:space="preserve"> Porcentaje de avance del informe de resultados del análisis de información satelital para la gestión de la calidad del aire</t>
  </si>
  <si>
    <t>(Número de fases finalizadas para la elaboración del informe de resultados del análisis de información satelital para la gestión de la calidad del aire/número total de fases para la elaboración del informe de resultados del análisis de información satelital para la gestión de la calidad del aire)*100</t>
  </si>
  <si>
    <t>CIMAB</t>
  </si>
  <si>
    <t>Freddy Grajales</t>
  </si>
  <si>
    <t>Reuniones realizadas con mesas de expertos académicos para la definición del sistema de información satelital</t>
  </si>
  <si>
    <t>Porcentaje de reuniones realizadas con mesas de expertos académicos  para la definición del sistema de información satelital</t>
  </si>
  <si>
    <t>(Número de reuniones realizadas con mesas de expertos académicos/número de reuniones con mesas de expertos académicos proyectadas) *100</t>
  </si>
  <si>
    <t>Exploración de metodologías de análisis de calidad del aire</t>
  </si>
  <si>
    <t>Porcentaje de avance del documento técnico que recopile la exploración de metodologías de análisis de calidad del aire</t>
  </si>
  <si>
    <t>(Número de fases finalizadas para la elaboración del documento técnico que recopile la exploración de metodologías de análisis de calidad del aire/número total de fases para la elaboración del documento técnico que recopile la exploración de metodologías de análisis de calidad del aire)*100</t>
  </si>
  <si>
    <t>Proyecto 34. Diagnóstico ambiental de las mediciones de Black Carbon</t>
  </si>
  <si>
    <t>Porcentaje de informes consolidados y publicados de la red de monitoreo de black carbon (avances en línea base de black carbon, informes de análisis de datos mensuales, trimestrales, documentos técnicos relacionados)</t>
  </si>
  <si>
    <t>(Número de informes de la red de monitoreo de black carbon consolidados y publicados/número de informes de la red de monitoreo de black carbon proyectados) *100</t>
  </si>
  <si>
    <t>Línea base y fundamentos de operación y análisis de datos de la red de monitoreo de Black Carbon</t>
  </si>
  <si>
    <t>Porcentaje de avance de la línea base y fundamentos de operación y análisis de datos de la red de monitoreo de Black Carbon</t>
  </si>
  <si>
    <t>(Número de fases de la línea bases y fundamentos de operación y análisis de datos de la red de monitorio de Black Carbon finalizadas/número total de fases de la línea bases y fundamentos de operación y análisis de datos de la red de monitorio de Black Carbon)*100</t>
  </si>
  <si>
    <t>Hugo Sáenz Pulido
Leonardo Quiñonez</t>
  </si>
  <si>
    <t>Rediseño de la red de monitor de black carbon basado en necesidades de monitorio local y de fuentes específicas</t>
  </si>
  <si>
    <t xml:space="preserve">Porcentaje de avance de documentos de diagnóstico del desempeño de la red de monitoreo de Black Carbon
</t>
  </si>
  <si>
    <t>(Número de fases finalizadas del documento de diagnóstico del desempeño de la red de monitoreo de Black Carbon/número total de fases del documento de diagnóstico del desempeño de la red de monitoreo de Black Carbon)*100</t>
  </si>
  <si>
    <t xml:space="preserve">Diagnóstico del uso datos de black carbon para seguimiento del plan aire </t>
  </si>
  <si>
    <t xml:space="preserve">Porcentaje de avance del diagnóstico del uso datos de black carbon para seguimiento del plan aire </t>
  </si>
  <si>
    <t>(Número de fases finalizadas porcentajes de avance del diagnóstico del uso datos de black carbon para seguimiento del plan aire /número total de fases del documento de diagnóstico del desempeño de la red de monitoreo de Black Carbon)*100</t>
  </si>
  <si>
    <t>Proyecto 36. Identificación y cuantificación de los impactos del aumento de la cobertura vegetal sobre la calidad del aire</t>
  </si>
  <si>
    <t>Porcentaje de avance en la cuantificación de los impactos del aumento de la cobertura vegetal sobre la calidad del aire</t>
  </si>
  <si>
    <t>(Fases ejecutadas para la cuantificación de los impactos del aumento de la cobertura vegetal sobre la calidad del aire / fases totales  para la cuantificación de los impactos del aumento de la cobertura vegetal sobre la calidad del aire)*100</t>
  </si>
  <si>
    <t>Diseño de una metodología para estimación de retención de emisiones de contaminantes atmosféricos por la cobertura vegetal de la ciudad</t>
  </si>
  <si>
    <t>Porcentaje de avance en el diseño de la metodología para estimación de retención de emisiones de contaminantes atmosféricos por la cobertura vegetal de la ciudad</t>
  </si>
  <si>
    <t>(Número de fases para el diseño de la metodología para la estimación de retención de emisiones de contaminantes atmosféricos por la cobertura vegetal de la ciudad finalizadas/ Número total de fases del diseño de la metodología para la estimación de retención de emisiones de contaminantes atmosféricos por la cobertura vegetal de la ciudad)*100</t>
  </si>
  <si>
    <t>Desarrollo de un estudio para identificar las especies arbóreas que permitan mayor retención de material particulado y captura de CO2</t>
  </si>
  <si>
    <t>Porcentaje de avance del estudio para la identificación de las especies arbóreas que permitan mayor retención de material particulado y captura de CO2</t>
  </si>
  <si>
    <t>(Número de fases finalizadas del estudio para la identificación de especies arbóreas que permitan mayor retención de material particulado y captura de CO2/número total de fases del estudio para la identificación de especies arbóreas que permitan mayor retención de material particulado y captura de CO2)*100</t>
  </si>
  <si>
    <t>SCAAV/SSF</t>
  </si>
  <si>
    <t>Academia 
JB</t>
  </si>
  <si>
    <t>Proyecto 41. Estructurar y constituir la Red Colaborativa de Sensores de Bajo Costo para (SBC) Bogotá</t>
  </si>
  <si>
    <t>Porcentaje de sensores de bajo costo de la red colaborativa en operación</t>
  </si>
  <si>
    <t>(Número de sensores de bajo costo en operación/número de sensores de bajo costo proyectado a ser instalados)*100</t>
  </si>
  <si>
    <t>Gobernanza y ciencia ciudadana</t>
  </si>
  <si>
    <t xml:space="preserve">Informe de los resultados de ejecución del proyecto de la red piloto de sensores de bajo costo que incluya montaje equipos en campo y lanzamiento plataforma de visualización de mediciones </t>
  </si>
  <si>
    <t xml:space="preserve">Número de informes de los resultados de ejecución del proyecto de la red piloto de sensores de bajo costo que incluya montaje equipos en campo y lanzamiento plataforma de visualización de mediciones </t>
  </si>
  <si>
    <t xml:space="preserve">Sumatoria de informes de los resultados de ejecución del proyecto de la red piloto de sensores de bajo costo que incluya montaje equipos en campo y lanzamiento plataforma de visualización de mediciones </t>
  </si>
  <si>
    <t>CIMAB
SCAAV</t>
  </si>
  <si>
    <t>Julio Cesar Pulido
Freddy Grajales
Leonardo Quiñones
Fredy Escobar Díaz</t>
  </si>
  <si>
    <t>Privado</t>
  </si>
  <si>
    <t>Consultor</t>
  </si>
  <si>
    <t>Informe técnico sobre la instalación de los equipos y puesta en marcha de la red colaborativa de sensores de bajo costo</t>
  </si>
  <si>
    <t>Porcentaje de avance de informes técnicos sobre la instalación de los equipos y puesta en marcha de la red colaborativa de sensores de bajo costo</t>
  </si>
  <si>
    <t>Avance de informe técnico sobre la instalación de los equipos y puesta en marcha de la red colaborativa de sensores de bajo costo realizado / avance de informe técnico sobre la instalación de los equipos y puesta en marcha de la red colaborativa de sensores de bajo costo programado *100</t>
  </si>
  <si>
    <t xml:space="preserve">CIMAB
SCAAV
</t>
  </si>
  <si>
    <t>Freddy Grajales
Leonardo Quiñones
Fredy Escobar Díaz</t>
  </si>
  <si>
    <t>SDM / SDS /Academia /Colectivos Ciudadanos / Empresas</t>
  </si>
  <si>
    <t>Divulgación de la Red Colaborativa de sensores de bajo costo a la ciudadanía</t>
  </si>
  <si>
    <t>Porcentajes de actividades de divulgación de la Red Colaborativa de sensores de bajo costo a la ciudadanía realizadas</t>
  </si>
  <si>
    <t>(Número de actividades de divulgación de la Red Colaborativa de sensores de bajo costo a la ciudadanía realizadas / número de actividades de divulgación de la Red Colaborativa de sensores de bajo costo a la ciudadanía proyectadas) *100</t>
  </si>
  <si>
    <t>CIMAB
SCAAV
OPEL</t>
  </si>
  <si>
    <t>Alcaldías locales / Colectivos Ciudadanos</t>
  </si>
  <si>
    <t>Articulación Bogotá - Región metropolitana en la medición con equipos de bajo costo</t>
  </si>
  <si>
    <t>Número de informes de acciones adelantadas entre entidades distritales, regionales y nacionales para transferencia del conocimiento y construcción de construcción de la Red de sensores de bajo costo en la región</t>
  </si>
  <si>
    <t>Sumatoria de informes de acciones adelantadas entre entidades distritales, regionales y nacionales para transferencia del conocimiento y construcción de construcción de la Red de sensores de bajo costo en la región</t>
  </si>
  <si>
    <t>Alcaldías municipales / Gobernación Cundinamarca / CAR de Cundinamarca / MinAmbiente</t>
  </si>
  <si>
    <t>4. Promover acciones orientadas a la gestión del riesgo por contaminación atmosférica y planificación urbana entorno a la calidad del aire</t>
  </si>
  <si>
    <t>Proyecto 40. Fortalecimiento de los instrumentos para la gestión del riesgo por contaminación atmosférica</t>
  </si>
  <si>
    <t>Porcentaje de avance de los instrumentos de actualización y fortalecimiento de las herramientas técnicas y jurídicas para la gestión del riesgo por contaminación atmosférica</t>
  </si>
  <si>
    <t xml:space="preserve">
(Número de fases de los instrumentos de actualización y fortalecimiento de las herramientas técnicas y jurídicas para la gestión del riesgo por contaminación atmosférica realizadas / Número de fases de los instrumentos de actualización y fortalecimiento de las herramientas técnicas y jurídicas para la gestión del riesgo por contaminación atmosférica proyectados) * 100</t>
  </si>
  <si>
    <t>31/12/2024</t>
  </si>
  <si>
    <t>Gestión del riesgo</t>
  </si>
  <si>
    <t>Definición de la metodología para el análisis económico como variable relevante dentro de la evaluación de medidas para la gestión del riesgo por contaminación atmosférica</t>
  </si>
  <si>
    <t>Porcentaje de avance del documento metodológico para el análisis económico en la evaluación de medidas para la gestión del riesgo por contaminación atmosférica</t>
  </si>
  <si>
    <t>(Número de fases del documento metodológico para el análisis económico en la evaluación de medidas para la gestión del riesgo por contaminación atmosférica finalizadas/Número total de fases del documento metodológico para el análisis económico en la evaluación de medidas para la gestión del riesgo por contaminación atmosférica )*100</t>
  </si>
  <si>
    <t>Crecimiento</t>
  </si>
  <si>
    <t>Leonardo Quiñones, Ana Hernández</t>
  </si>
  <si>
    <t>Académico</t>
  </si>
  <si>
    <t>Estrategia pedagógica de divulgación y apropiación de las herramientas para la gestión del riesgo por contaminación atmosférica</t>
  </si>
  <si>
    <t>Porcentaje de avance del documento técnico de la estrategia pedagógica de divulgación y apropiación de las herramientas para la gestión del riesgo por contaminación atmosférica</t>
  </si>
  <si>
    <t xml:space="preserve">
(Número de fases del documento técnico de la estrategia pedagógica de divulgación y apropiación de las herramientas para la gestión del riesgo por contaminación atmosférica finalizadas/Número total de fases del documento técnico de la estrategia pedagógica de divulgación y apropiación de las herramientas para la gestión del riesgo por contaminación atmosférica)*100</t>
  </si>
  <si>
    <t>Académico, salud</t>
  </si>
  <si>
    <t>SDS, Academia</t>
  </si>
  <si>
    <t>Actuaciones articuladas entre actores distritales, regionales y nacionales para la gestión del riesgo por contaminación atmosférica y la transferencia del conocimiento</t>
  </si>
  <si>
    <t>Porcentaje de avance del informe técnico de las actuaciones articuladas entre actores distritales, regionales y nacionales para la gestión del riesgo por contaminación atmosférica y la transferencia del conocimiento</t>
  </si>
  <si>
    <t xml:space="preserve">
(Número de fases finalizadas del informe técnico de las actuaciones articuladas entre actores distritales, regionales y nacionales para la gestión del riesgo por contaminación atmosférica y la transferencia del conocimiento/Número total de fases informe técnico de las actuaciones articuladas entre actores distritales, regionales y nacionales para la gestión del riesgo por contaminación atmosférica y la transferencia del conocimiento)*100</t>
  </si>
  <si>
    <t>Ciudad - Región</t>
  </si>
  <si>
    <t>CAR de Cundinamarca, Alcaldías</t>
  </si>
  <si>
    <t>5. Posicionar la gobernanza del aire en la ciudad región por medio de mecanismos complementarios a la gestión integral de la calidad del aire.</t>
  </si>
  <si>
    <t>Proyecto 39. Actualización de la Matriz Energética de Bogotá</t>
  </si>
  <si>
    <t>Porcentaje de avance en la actualización de la Matriz Energética de Bogotá</t>
  </si>
  <si>
    <t>(Número de fases ejecutadas para la actualización de la Matriz Energética de Bogotá /número total de fases proyectadas para la actualización de la Matriz Energética de Bogotá)*100</t>
  </si>
  <si>
    <t xml:space="preserve">Documento de resultados y análisis de Matriz Energética de Bogotá validado </t>
  </si>
  <si>
    <t>Porcentaje de avance del documento de resultados y análisis de Matriz Energética de Bogotá</t>
  </si>
  <si>
    <t>(Número de fases del documento de resultados y análisis de la Matriz Energética de Bogotá finalizados/número de fases del documento de resultados y análisis de la Matriz Energética de Bogotá proyectados)*100</t>
  </si>
  <si>
    <t>SCAAV
SEGAE</t>
  </si>
  <si>
    <t>Diego Francisco Rubio Goyes
Carlos Amaris</t>
  </si>
  <si>
    <t>Ambiente
Energía
Empresarial</t>
  </si>
  <si>
    <t>MinAmbiente, UPME, 
Cámara de Comercio de Bogotá - CAEM, ANDI, Miembros de la Red de Sostenibilidad Energética</t>
  </si>
  <si>
    <t>Porcentaje de entidades/organizaciones que validan el documento de resultados y análisis de Matriz Energética de Bogotá</t>
  </si>
  <si>
    <t>(Número de entidades-organizaciones que validan la matriz energética/Número de entidades-organizaciones validadoras) *100</t>
  </si>
  <si>
    <t>Publicación de documento de resultados y análisis de Matriz Energética de Bogotá</t>
  </si>
  <si>
    <t>Número de documentos publicados de resultados y análisis de Matriz Energética de Bogotá</t>
  </si>
  <si>
    <t>Sumatoria de documentos publicados de resultados y análisis de Matriz Energética de Bogotá</t>
  </si>
  <si>
    <t>Proyecto 42. Desarrollo de la estrategia de gobernanza en calidad del aire</t>
  </si>
  <si>
    <t>Porcentaje de acciones específicas realizadas para el fortalecimiento y desarrollo de la estrategia gobernanza en calidad del aire</t>
  </si>
  <si>
    <t>(Número de acciones realizadas para el fortalecimiento y desarrollo de la estrategia gobernanza en calidad del aire/Número de acciones proyectadas para el fortalecimiento y desarrollo de la estrategia gobernanza en calidad del aire) *100</t>
  </si>
  <si>
    <t>Estrategia de gobernanza del aire</t>
  </si>
  <si>
    <t>Número de estrategias de gobernanza del aire establecidas</t>
  </si>
  <si>
    <t>Sumatoria de estrategias de gobernanza del aire establecidas</t>
  </si>
  <si>
    <t>31/21/2021</t>
  </si>
  <si>
    <t>Ambiente
Participación Ciudadana</t>
  </si>
  <si>
    <t>SDA
IDPAC</t>
  </si>
  <si>
    <t>SCAAV/OPEL
Subdirección Participación</t>
  </si>
  <si>
    <t>Movilidad
Salud</t>
  </si>
  <si>
    <t>SDM
SDS</t>
  </si>
  <si>
    <t>Seguimiento para la estrategia de gobernanza del aire</t>
  </si>
  <si>
    <t>Número de documentos de seguimiento a la estrategia de gobernanza del aire</t>
  </si>
  <si>
    <t>Sumatoria de documentos de seguimiento a la estrategia de gobernanza de calidad del aire elaborados</t>
  </si>
  <si>
    <t>31/21/2024</t>
  </si>
  <si>
    <t>Proyecto 43. Implementación de Plan de respuesta sectorial de gestión integral de riesgos en salud por calidad del aire de Bogotá, en el contexto de la Política de Atención Integral en Salud y el Modelo Integral de Atención en Salud (PAIS/MIAS)</t>
  </si>
  <si>
    <t>Número de informes técnicos anuales que presenten la implementación de acciones del Plan de respuesta sectorial de gestión integral de riesgos en salud por calidad del aire de Bogotá, en el contexto de la Política de Atención Integral en Salud y el Modelo Integral de Atención en Salud (PAIS/MIAS)</t>
  </si>
  <si>
    <t>Salud y Calidad del Aire</t>
  </si>
  <si>
    <t>Implementación de acciones del eje de Salud Poblacional - Promoción de la salud relacionadas con calidad del aire y salud</t>
  </si>
  <si>
    <t>Porcentaje de avance de las de acciones del eje de Salud Poblacional - Promoción de la salud implementadas relacionadas con calidad del aire y salud</t>
  </si>
  <si>
    <t>(Número de acciones del eje de Salud Poblacional - Promoción de la salud implementadas relacionadas con calidad del aire y salud/ número total de acciones proyectadas del eje de Salud Poblacional - Promoción de la salud relacionadas con calidad del aire y salud)*100</t>
  </si>
  <si>
    <t> </t>
  </si>
  <si>
    <t>Ambiente
Salud</t>
  </si>
  <si>
    <t>SDA
SDS</t>
  </si>
  <si>
    <t>Subdirección de Calidad del Aire, Auditiva y Visual; Grupos RMCAB, SATAB, Plan Aire
Subdirección de determinantes en Salud y Subdirección de Vigilancia en Salud Pública</t>
  </si>
  <si>
    <t>Lorena Catalina Bonilla Patiño
Katalina Medina
Ana Galvez</t>
  </si>
  <si>
    <t>Movilidad
Salud
Planeación
Internacional</t>
  </si>
  <si>
    <t>SDM
MinSalud
DNP
INS
OPS
CALAC+
Subredes Prestadoras de Servicios de Salud
Empresas Administradoras de Planes de Beneficios (EAPB).</t>
  </si>
  <si>
    <t>NR</t>
  </si>
  <si>
    <t>Implementación de acciones del eje de Gestión del riesgo individual relacionadas con calidad del aire y salud</t>
  </si>
  <si>
    <t>Porcentaje de avance de las de acciones del eje de Gestión del riesgo individual implementadas relacionadas con calidad del aire y salud</t>
  </si>
  <si>
    <t>(Número de acciones del eje de Gestión del riesgo individual implementadas relacionadas con calidad del aire y salud/ número total de acciones proyectadas del eje de Gestión del riesgo individual relacionadas con calidad del aire y salud)*100</t>
  </si>
  <si>
    <t>Implementación de acciones del eje  de Gestión de Riesgo Colectivo relacionadas con calidad del aire y salud</t>
  </si>
  <si>
    <t>Porcentaje de avance de las de  acciones del eje de Gestión de Riesgo Colectivo implementadas relacionadas con calidad del aire y salud</t>
  </si>
  <si>
    <t>(Número de acciones del eje de Gestión de Riesgo Colectivo implementadas relacionadas con calidad del aire y salud/ número total de acciones proyectadas del eje de Gestión de Riesgo Colectivo relacionadas con calidad del aire y salud)*100</t>
  </si>
  <si>
    <t>Implementación de acciones del eje  de Gestión de la Salud Publica relacionadas con calidad del aire y salud</t>
  </si>
  <si>
    <t>Porcentaje de avance de las acciones del eje de Gestión de la Salud Publica implementadas relacionadas con calidad del aire y salud</t>
  </si>
  <si>
    <t>(Número de acciones del eje de  Gestión de la Salud Publica implementadas relacionadas con calidad del aire y salud/ número total de accione proyectadas del eje de Gestión de la Salud Publica proyectadas relacionadas con calidad del aire y salud)*100</t>
  </si>
  <si>
    <t>Movilidad
Planeación 
Salud
Internacional</t>
  </si>
  <si>
    <t>Proyecto 44. Articulación de actuaciones entre actores distritales, regionales y nacionales para la gestión de la calidad del aire</t>
  </si>
  <si>
    <t>Número de informes técnicos que presenten la articulación ejecutadas entre actores distritales, regionales y nacionales para la gestión de la calidad del aire</t>
  </si>
  <si>
    <t>Número de informes técnicos consolidados que presenten la articulación de actuaciones ejecutadas entre actores distritales, regionales y nacionales para la gestión de la calidad del aire</t>
  </si>
  <si>
    <t>Región y cambio climático</t>
  </si>
  <si>
    <t>Plan de acción de trabajo de Bogotá y la Región para la gestión de la calidad del aire</t>
  </si>
  <si>
    <t>Número de planes de trabajo concertado de Bogotá y la región para la gestión de la calidad del aire</t>
  </si>
  <si>
    <t>Sumatoria de planes de acción concertados y adoptados para el periodo de 2021 - 2024 para la gestión de la calidad del aire</t>
  </si>
  <si>
    <t>Lorena Catalina Bonilla Patiño</t>
  </si>
  <si>
    <t>Alcaldías Municipales de Cundinamarca, CAR de Cundinamarca, Gobernación de Cundinamarca, RAPE Central</t>
  </si>
  <si>
    <t>Actuaciones de seguimiento y control a la reducción de las emisiones contaminantes al aire proveniente de fuentes de Bogotá y la región</t>
  </si>
  <si>
    <t>Porcentaje de actuaciones de seguimiento y control ejecutadas a la reducción de emisiones para las fuentes ubicadas en Bogotá y la región</t>
  </si>
  <si>
    <t>(Actuaciones de seguimiento y control a las fuentes ejecutadas/actuaciones de seguimiento y control a las fuentes proyectadas) * 100</t>
  </si>
  <si>
    <t>Alcaldías Municipales de Cundinamarca, CAR de Cundinamarca, Gobernación de Cundinamarca, Secretaría Distrital de Movilidad, Policía de Tránsito</t>
  </si>
  <si>
    <t>Actuaciones articuladas de gestión integral a la calidad del aire de las fuentes de Bogotá y la región</t>
  </si>
  <si>
    <t>Porcentaje de actuaciones articuladas ejecutadas de gestión integral a la calidad del aire de las fuentes en Bogotá y la región</t>
  </si>
  <si>
    <t>(Número de actuaciones ejecutadas de articuladas de gestión integral a la calidad del aire de las fuentes en Bogotá y la región/número de actuaciones proyectadas e articuladas de gestión integral a la calidad del aire de las fuentes en Bogotá y la región) * 100</t>
  </si>
  <si>
    <t>Integración de las redes de monitoreo de calidad del aire de Bogotá y la región</t>
  </si>
  <si>
    <t>Número de redes de monitoreo de calidad del aire integradas de Bogotá y la región</t>
  </si>
  <si>
    <t>Sumatoria de redes de calidad del aire integradas de Bogotá y la región</t>
  </si>
  <si>
    <t>Inventario de emisiones regional de Bogotá y Cundinamarca</t>
  </si>
  <si>
    <t>Número de inventarios de emisiones regionales consolidados</t>
  </si>
  <si>
    <t>Sumatoria de inventarios de emisiones regionales consolidado</t>
  </si>
  <si>
    <t>Proyecto 45. Identificación de cobeneficios de la calidad del aire para la mitigación del cambio climático</t>
  </si>
  <si>
    <t>Porcentaje de avance en la identificación de cobeneficios de la calidad del aire para la mitigación del cambio climático</t>
  </si>
  <si>
    <t>Número de fases ejecutadas en la identificación de cobeneficios de la calidad del aire para la mitigación del cambio climático/Número de fases proyectadas en la identificación de cobeneficios de la calidad del aire para la mitigación del cambio climático</t>
  </si>
  <si>
    <t>Reuniones de mesa de trabajo de calidad del aire y cambio climático</t>
  </si>
  <si>
    <t>Porcentaje de reuniones realizadas de la mesa de trabajo de calidad de aire y cambio climático</t>
  </si>
  <si>
    <t>(Número de reuniones realizadas de la mesa de trabajo de calidad de aire y cambio climático/número de reuniones proyectadas de la mesa de trabajo de calidad de aire y cambio climático) * 100</t>
  </si>
  <si>
    <t>SCAAV/Cambio Climático</t>
  </si>
  <si>
    <t>SDM
TM
EMB S.A.</t>
  </si>
  <si>
    <t xml:space="preserve">Documento de consolidación de metodologías y cuantificaciones realizadas de cobeneficios de la calidad del aire para mitigar el cambio climático </t>
  </si>
  <si>
    <t>Porcentaje de avance del documento de consolidación de metodologías y cuantificaciones realizadas de cobeneficios de la calidad del aire para mitigar el cambio climático</t>
  </si>
  <si>
    <t>(Número de fases ejecutadas de elaboración del documento de consolidación de metodologías y cuantificaciones/Número de fases proyectadas de elaboración del documento de consolidación de metodologías y cuantificaciones)*100</t>
  </si>
  <si>
    <t>SDM
TM
EMB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</si>
</sst>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0.0"/>
    <numFmt numFmtId="166" formatCode="0.00000"/>
    <numFmt numFmtId="167" formatCode="#,##0.0"/>
    <numFmt numFmtId="168" formatCode="0.0%"/>
  </numFmts>
  <fonts count="6">
    <font>
      <sz val="10"/>
      <color rgb="FF000000"/>
      <name val="Arial"/>
      <family val="2"/>
    </font>
    <font>
      <sz val="10"/>
      <name val="Arial"/>
      <family val="2"/>
    </font>
    <font>
      <b/>
      <sz val="10"/>
      <color theme="1"/>
      <name val="Arial"/>
      <family val="2"/>
    </font>
    <font>
      <sz val="10"/>
      <color theme="1"/>
      <name val="Arial"/>
      <family val="2"/>
    </font>
    <font>
      <sz val="10"/>
      <color theme="1"/>
      <name val="Calibri"/>
      <family val="2"/>
    </font>
    <font>
      <sz val="11"/>
      <color theme="1"/>
      <name val="Arial"/>
      <family val="2"/>
    </font>
  </fonts>
  <fills count="15">
    <fill>
      <patternFill/>
    </fill>
    <fill>
      <patternFill patternType="gray125"/>
    </fill>
    <fill>
      <patternFill patternType="solid">
        <fgColor rgb="FFF2F2F2"/>
        <bgColor indexed="64"/>
      </patternFill>
    </fill>
    <fill>
      <patternFill patternType="solid">
        <fgColor rgb="FFB7B7B7"/>
        <bgColor indexed="64"/>
      </patternFill>
    </fill>
    <fill>
      <patternFill patternType="solid">
        <fgColor rgb="FFCCCCCC"/>
        <bgColor indexed="64"/>
      </patternFill>
    </fill>
    <fill>
      <patternFill patternType="solid">
        <fgColor theme="0"/>
        <bgColor indexed="64"/>
      </patternFill>
    </fill>
    <fill>
      <patternFill patternType="solid">
        <fgColor theme="9"/>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theme="9" tint="-0.24997000396251678"/>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border>
    <border>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4">
    <xf numFmtId="0" fontId="0" fillId="0" borderId="0" xfId="0" applyFont="1" applyAlignment="1">
      <alignment/>
    </xf>
    <xf numFmtId="0" fontId="0" fillId="0" borderId="1" xfId="0" applyFont="1" applyBorder="1"/>
    <xf numFmtId="0" fontId="0" fillId="0" borderId="0" xfId="0" applyFont="1"/>
    <xf numFmtId="0" fontId="2" fillId="2" borderId="2"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9" fontId="3" fillId="3" borderId="1" xfId="0" applyNumberFormat="1" applyFont="1" applyFill="1" applyBorder="1" applyAlignment="1">
      <alignment horizontal="center" vertical="center"/>
    </xf>
    <xf numFmtId="9" fontId="3" fillId="3" borderId="1" xfId="0" applyNumberFormat="1" applyFont="1" applyFill="1" applyBorder="1" applyAlignment="1">
      <alignment horizontal="center" vertical="center"/>
    </xf>
    <xf numFmtId="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166" fontId="3" fillId="3"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0" fontId="0" fillId="3" borderId="1" xfId="0" applyFont="1" applyFill="1" applyBorder="1"/>
    <xf numFmtId="0" fontId="0" fillId="0" borderId="1" xfId="0" applyFont="1" applyBorder="1" applyAlignment="1">
      <alignment horizontal="center" vertical="center"/>
    </xf>
    <xf numFmtId="9" fontId="3"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165" fontId="4" fillId="0" borderId="1" xfId="0" applyNumberFormat="1" applyFont="1" applyBorder="1" applyAlignment="1">
      <alignment horizontal="right"/>
    </xf>
    <xf numFmtId="165" fontId="4" fillId="3" borderId="1" xfId="0" applyNumberFormat="1" applyFont="1" applyFill="1" applyBorder="1" applyAlignment="1">
      <alignment horizontal="right"/>
    </xf>
    <xf numFmtId="165" fontId="3" fillId="0" borderId="1" xfId="0" applyNumberFormat="1" applyFont="1" applyBorder="1" applyAlignment="1">
      <alignment horizontal="center" vertical="center" wrapText="1"/>
    </xf>
    <xf numFmtId="0" fontId="3" fillId="0" borderId="1" xfId="0" applyFont="1" applyBorder="1"/>
    <xf numFmtId="0" fontId="3" fillId="3" borderId="1" xfId="0" applyFont="1" applyFill="1" applyBorder="1"/>
    <xf numFmtId="9" fontId="3" fillId="0" borderId="1" xfId="0" applyNumberFormat="1" applyFont="1" applyBorder="1" applyAlignment="1">
      <alignment horizontal="center" vertical="center" wrapText="1"/>
    </xf>
    <xf numFmtId="0" fontId="3" fillId="0" borderId="1" xfId="0" applyFont="1" applyBorder="1" applyAlignment="1">
      <alignment horizontal="center"/>
    </xf>
    <xf numFmtId="3" fontId="3" fillId="0" borderId="1" xfId="0" applyNumberFormat="1" applyFont="1" applyBorder="1" applyAlignment="1">
      <alignment horizontal="center" vertical="center"/>
    </xf>
    <xf numFmtId="0" fontId="3" fillId="3" borderId="1" xfId="0" applyFont="1" applyFill="1" applyBorder="1" applyAlignment="1">
      <alignment horizontal="center"/>
    </xf>
    <xf numFmtId="167"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7" fontId="3" fillId="3" borderId="1" xfId="0" applyNumberFormat="1" applyFont="1" applyFill="1" applyBorder="1" applyAlignment="1">
      <alignment horizontal="center" vertical="center" wrapText="1"/>
    </xf>
    <xf numFmtId="165" fontId="3" fillId="0" borderId="1" xfId="0" applyNumberFormat="1" applyFont="1" applyBorder="1"/>
    <xf numFmtId="167"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vertical="center"/>
    </xf>
    <xf numFmtId="165" fontId="3" fillId="0" borderId="1" xfId="0" applyNumberFormat="1" applyFont="1" applyBorder="1" applyAlignment="1">
      <alignment vertical="center"/>
    </xf>
    <xf numFmtId="0" fontId="3" fillId="4" borderId="1" xfId="0" applyFont="1" applyFill="1" applyBorder="1" applyAlignment="1">
      <alignment vertical="center"/>
    </xf>
    <xf numFmtId="165" fontId="3" fillId="4" borderId="1" xfId="0" applyNumberFormat="1" applyFont="1" applyFill="1" applyBorder="1" applyAlignment="1">
      <alignment vertical="center"/>
    </xf>
    <xf numFmtId="3" fontId="3" fillId="3" borderId="1" xfId="0" applyNumberFormat="1" applyFont="1" applyFill="1" applyBorder="1" applyAlignment="1">
      <alignment horizontal="center" vertical="center" wrapText="1"/>
    </xf>
    <xf numFmtId="16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xf>
    <xf numFmtId="3" fontId="3"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0" fontId="5" fillId="0" borderId="0" xfId="0" applyFont="1" applyAlignment="1">
      <alignment horizontal="right"/>
    </xf>
    <xf numFmtId="165" fontId="3" fillId="0" borderId="0" xfId="0" applyNumberFormat="1" applyFont="1" applyAlignment="1">
      <alignment horizontal="center" vertical="center"/>
    </xf>
    <xf numFmtId="165" fontId="5" fillId="0" borderId="0" xfId="0" applyNumberFormat="1" applyFont="1" applyAlignment="1">
      <alignment horizontal="right"/>
    </xf>
    <xf numFmtId="1" fontId="0" fillId="0" borderId="0" xfId="0" applyNumberFormat="1" applyFont="1"/>
    <xf numFmtId="165" fontId="3" fillId="0" borderId="1" xfId="0" applyNumberFormat="1" applyFont="1" applyFill="1" applyBorder="1" applyAlignment="1">
      <alignment horizontal="center" vertical="center"/>
    </xf>
    <xf numFmtId="0" fontId="3" fillId="2" borderId="2" xfId="0" applyFont="1" applyFill="1" applyBorder="1"/>
    <xf numFmtId="0" fontId="3" fillId="0" borderId="3" xfId="0" applyFont="1" applyBorder="1" applyAlignment="1">
      <alignment horizontal="center" vertical="center"/>
    </xf>
    <xf numFmtId="1"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xf>
    <xf numFmtId="9" fontId="3" fillId="10"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9" fontId="3" fillId="10"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1" fontId="3" fillId="11" borderId="1" xfId="0" applyNumberFormat="1" applyFont="1" applyFill="1" applyBorder="1" applyAlignment="1">
      <alignment horizontal="center" vertical="center"/>
    </xf>
    <xf numFmtId="165" fontId="3" fillId="11" borderId="1" xfId="0" applyNumberFormat="1" applyFont="1" applyFill="1" applyBorder="1" applyAlignment="1">
      <alignment horizontal="center" vertical="center"/>
    </xf>
    <xf numFmtId="9" fontId="3" fillId="11" borderId="1" xfId="0" applyNumberFormat="1" applyFont="1" applyFill="1" applyBorder="1" applyAlignment="1">
      <alignment horizontal="center" vertical="center"/>
    </xf>
    <xf numFmtId="9" fontId="3" fillId="11" borderId="1" xfId="0" applyNumberFormat="1" applyFont="1" applyFill="1" applyBorder="1" applyAlignment="1">
      <alignment horizontal="center" vertical="center" wrapText="1"/>
    </xf>
    <xf numFmtId="166" fontId="3" fillId="11" borderId="1" xfId="0" applyNumberFormat="1" applyFont="1" applyFill="1" applyBorder="1" applyAlignment="1">
      <alignment horizontal="center" vertical="center"/>
    </xf>
    <xf numFmtId="0" fontId="0" fillId="11" borderId="1" xfId="0" applyFont="1" applyFill="1" applyBorder="1"/>
    <xf numFmtId="0" fontId="0" fillId="11" borderId="1" xfId="0" applyFont="1" applyFill="1" applyBorder="1" applyAlignment="1">
      <alignment horizontal="center" vertical="center"/>
    </xf>
    <xf numFmtId="165" fontId="4" fillId="11" borderId="1" xfId="0" applyNumberFormat="1" applyFont="1" applyFill="1" applyBorder="1" applyAlignment="1">
      <alignment horizontal="right"/>
    </xf>
    <xf numFmtId="165" fontId="3" fillId="11" borderId="1" xfId="0" applyNumberFormat="1" applyFont="1" applyFill="1" applyBorder="1" applyAlignment="1">
      <alignment horizontal="center" vertical="center" wrapText="1"/>
    </xf>
    <xf numFmtId="0" fontId="3" fillId="10" borderId="5" xfId="0" applyFont="1" applyFill="1" applyBorder="1" applyAlignment="1">
      <alignment horizontal="center" vertical="center"/>
    </xf>
    <xf numFmtId="3" fontId="3" fillId="11" borderId="1" xfId="0" applyNumberFormat="1" applyFont="1" applyFill="1" applyBorder="1" applyAlignment="1">
      <alignment horizontal="center" vertical="center" wrapText="1"/>
    </xf>
    <xf numFmtId="168" fontId="3" fillId="11" borderId="1" xfId="0" applyNumberFormat="1" applyFont="1" applyFill="1" applyBorder="1" applyAlignment="1">
      <alignment horizontal="center" vertical="center"/>
    </xf>
    <xf numFmtId="10" fontId="3" fillId="11" borderId="1" xfId="0" applyNumberFormat="1" applyFont="1" applyFill="1" applyBorder="1" applyAlignment="1">
      <alignment horizontal="center" vertical="center"/>
    </xf>
    <xf numFmtId="10" fontId="3" fillId="11" borderId="1" xfId="0" applyNumberFormat="1" applyFont="1" applyFill="1" applyBorder="1" applyAlignment="1">
      <alignment horizontal="center" vertical="center" wrapText="1"/>
    </xf>
    <xf numFmtId="168" fontId="3"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readingOrder="1"/>
    </xf>
    <xf numFmtId="9" fontId="3" fillId="11" borderId="1" xfId="0" applyNumberFormat="1" applyFont="1" applyFill="1" applyBorder="1" applyAlignment="1">
      <alignment horizontal="center" vertical="center" wrapText="1" readingOrder="1"/>
    </xf>
    <xf numFmtId="165" fontId="3" fillId="11" borderId="1" xfId="0" applyNumberFormat="1" applyFont="1" applyFill="1" applyBorder="1" applyAlignment="1">
      <alignment horizontal="center" vertical="center" wrapText="1" readingOrder="1"/>
    </xf>
    <xf numFmtId="0" fontId="3" fillId="11" borderId="1" xfId="0" applyFont="1" applyFill="1" applyBorder="1" applyAlignment="1">
      <alignment horizontal="left" vertical="center" wrapText="1"/>
    </xf>
    <xf numFmtId="9" fontId="3" fillId="11" borderId="1" xfId="0" applyNumberFormat="1" applyFont="1" applyFill="1" applyBorder="1" applyAlignment="1">
      <alignment horizontal="left" vertical="center" wrapText="1"/>
    </xf>
    <xf numFmtId="0" fontId="3" fillId="11" borderId="1" xfId="0" applyFont="1" applyFill="1" applyBorder="1"/>
    <xf numFmtId="0" fontId="3" fillId="11" borderId="1" xfId="0" applyFont="1" applyFill="1" applyBorder="1" applyAlignment="1">
      <alignment horizontal="center"/>
    </xf>
    <xf numFmtId="167" fontId="3" fillId="11" borderId="1" xfId="0" applyNumberFormat="1" applyFont="1" applyFill="1" applyBorder="1" applyAlignment="1">
      <alignment horizontal="center" vertical="center"/>
    </xf>
    <xf numFmtId="3" fontId="3" fillId="11" borderId="1" xfId="0" applyNumberFormat="1" applyFont="1" applyFill="1" applyBorder="1" applyAlignment="1">
      <alignment horizontal="center" vertical="center"/>
    </xf>
    <xf numFmtId="167" fontId="3" fillId="11" borderId="1" xfId="0" applyNumberFormat="1" applyFont="1" applyFill="1" applyBorder="1" applyAlignment="1">
      <alignment horizontal="center" vertical="center" wrapText="1"/>
    </xf>
    <xf numFmtId="165" fontId="3" fillId="11" borderId="1" xfId="0" applyNumberFormat="1" applyFont="1" applyFill="1" applyBorder="1"/>
    <xf numFmtId="0" fontId="3" fillId="12" borderId="1" xfId="0" applyFont="1" applyFill="1" applyBorder="1" applyAlignment="1">
      <alignment horizontal="center" vertical="center"/>
    </xf>
    <xf numFmtId="9" fontId="3" fillId="12" borderId="1" xfId="0" applyNumberFormat="1" applyFont="1" applyFill="1" applyBorder="1" applyAlignment="1">
      <alignment horizontal="center" vertical="center"/>
    </xf>
    <xf numFmtId="9" fontId="3" fillId="12" borderId="1" xfId="0" applyNumberFormat="1" applyFont="1" applyFill="1" applyBorder="1" applyAlignment="1">
      <alignment horizontal="center" vertical="center" wrapText="1"/>
    </xf>
    <xf numFmtId="165" fontId="3" fillId="12"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1" xfId="0" applyFont="1" applyFill="1" applyBorder="1" applyAlignment="1">
      <alignment vertical="center"/>
    </xf>
    <xf numFmtId="165" fontId="3" fillId="12" borderId="1" xfId="0" applyNumberFormat="1" applyFont="1" applyFill="1" applyBorder="1" applyAlignment="1">
      <alignment vertical="center"/>
    </xf>
    <xf numFmtId="3" fontId="3" fillId="12" borderId="1" xfId="0" applyNumberFormat="1" applyFont="1" applyFill="1" applyBorder="1" applyAlignment="1">
      <alignment horizontal="center" vertical="center"/>
    </xf>
    <xf numFmtId="3" fontId="3" fillId="12" borderId="1" xfId="0" applyNumberFormat="1" applyFont="1" applyFill="1" applyBorder="1" applyAlignment="1">
      <alignment horizontal="center" vertical="center" wrapText="1"/>
    </xf>
    <xf numFmtId="4" fontId="3" fillId="11" borderId="1" xfId="0" applyNumberFormat="1" applyFont="1" applyFill="1" applyBorder="1" applyAlignment="1">
      <alignment horizontal="center" vertical="center" wrapText="1"/>
    </xf>
    <xf numFmtId="9"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9" fontId="3" fillId="9" borderId="1" xfId="0" applyNumberFormat="1" applyFont="1" applyFill="1" applyBorder="1" applyAlignment="1">
      <alignment horizontal="center" vertical="center" wrapText="1"/>
    </xf>
    <xf numFmtId="0" fontId="3" fillId="8" borderId="5" xfId="0" applyFont="1" applyFill="1" applyBorder="1" applyAlignment="1">
      <alignment horizontal="center" vertical="center"/>
    </xf>
    <xf numFmtId="165" fontId="3" fillId="9"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11" borderId="1" xfId="0" applyFont="1" applyFill="1" applyBorder="1" applyAlignment="1">
      <alignment horizontal="center" vertical="center"/>
    </xf>
    <xf numFmtId="0" fontId="3" fillId="0" borderId="5" xfId="0" applyFont="1" applyBorder="1" applyAlignment="1">
      <alignment horizontal="center" vertical="center"/>
    </xf>
    <xf numFmtId="0" fontId="1" fillId="0" borderId="3" xfId="0" applyFont="1" applyBorder="1"/>
    <xf numFmtId="0" fontId="1" fillId="0" borderId="6" xfId="0" applyFont="1" applyBorder="1"/>
    <xf numFmtId="164"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1" fillId="0" borderId="6" xfId="0" applyFont="1" applyFill="1" applyBorder="1"/>
    <xf numFmtId="0" fontId="1" fillId="0" borderId="3" xfId="0" applyFont="1" applyFill="1" applyBorder="1"/>
    <xf numFmtId="0" fontId="3" fillId="0" borderId="5" xfId="0" applyFont="1" applyFill="1" applyBorder="1" applyAlignment="1">
      <alignment horizontal="center" vertical="center" wrapText="1"/>
    </xf>
    <xf numFmtId="0" fontId="1" fillId="0" borderId="6" xfId="0" applyFont="1" applyFill="1" applyBorder="1"/>
    <xf numFmtId="0" fontId="1" fillId="0" borderId="3" xfId="0" applyFont="1" applyFill="1" applyBorder="1"/>
    <xf numFmtId="164"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0" fillId="0" borderId="6" xfId="0" applyFont="1" applyBorder="1"/>
    <xf numFmtId="0" fontId="0" fillId="0" borderId="5" xfId="0" applyFont="1" applyBorder="1"/>
    <xf numFmtId="0" fontId="2" fillId="6" borderId="4" xfId="0" applyFont="1" applyFill="1" applyBorder="1" applyAlignment="1">
      <alignment horizontal="center" vertical="center"/>
    </xf>
    <xf numFmtId="0" fontId="1" fillId="6" borderId="4" xfId="0" applyFont="1" applyFill="1" applyBorder="1"/>
    <xf numFmtId="0" fontId="2" fillId="6" borderId="4" xfId="0" applyFont="1" applyFill="1" applyBorder="1" applyAlignment="1">
      <alignment horizontal="center" vertical="center" wrapText="1"/>
    </xf>
    <xf numFmtId="164" fontId="3" fillId="0" borderId="6"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11" borderId="5" xfId="0" applyFont="1" applyFill="1" applyBorder="1" applyAlignment="1">
      <alignment horizontal="center" vertical="center"/>
    </xf>
    <xf numFmtId="0" fontId="1" fillId="13" borderId="3" xfId="0" applyFont="1" applyFill="1" applyBorder="1"/>
    <xf numFmtId="0" fontId="0" fillId="0" borderId="5" xfId="0" applyFont="1" applyBorder="1" applyAlignment="1">
      <alignment horizontal="center" vertical="center"/>
    </xf>
    <xf numFmtId="165" fontId="3" fillId="0" borderId="5" xfId="0" applyNumberFormat="1" applyFont="1" applyBorder="1" applyAlignment="1">
      <alignment horizontal="center" vertical="center"/>
    </xf>
    <xf numFmtId="0" fontId="3" fillId="12" borderId="5" xfId="0" applyFont="1" applyFill="1" applyBorder="1" applyAlignment="1">
      <alignment horizontal="center" vertical="center"/>
    </xf>
    <xf numFmtId="9" fontId="3" fillId="0" borderId="5" xfId="0" applyNumberFormat="1" applyFont="1" applyBorder="1" applyAlignment="1">
      <alignment horizontal="center" vertical="center"/>
    </xf>
    <xf numFmtId="0" fontId="5" fillId="0" borderId="5" xfId="0" applyFont="1" applyBorder="1" applyAlignment="1">
      <alignment horizontal="center" vertical="center"/>
    </xf>
    <xf numFmtId="1" fontId="3" fillId="0" borderId="5" xfId="0" applyNumberFormat="1" applyFont="1" applyBorder="1" applyAlignment="1">
      <alignment horizontal="center" vertical="center"/>
    </xf>
    <xf numFmtId="0" fontId="3" fillId="10" borderId="5" xfId="0" applyFont="1" applyFill="1" applyBorder="1" applyAlignment="1">
      <alignment horizontal="center" vertical="center"/>
    </xf>
    <xf numFmtId="9" fontId="3" fillId="10" borderId="5" xfId="0" applyNumberFormat="1" applyFont="1" applyFill="1" applyBorder="1" applyAlignment="1">
      <alignment horizontal="center" vertical="center"/>
    </xf>
    <xf numFmtId="1"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xf>
    <xf numFmtId="10" fontId="3" fillId="10" borderId="5" xfId="0" applyNumberFormat="1" applyFont="1" applyFill="1" applyBorder="1" applyAlignment="1">
      <alignment horizontal="center" vertical="center"/>
    </xf>
    <xf numFmtId="168" fontId="3" fillId="0" borderId="5" xfId="0" applyNumberFormat="1" applyFont="1" applyBorder="1" applyAlignment="1">
      <alignment horizontal="center" vertical="center" wrapText="1"/>
    </xf>
    <xf numFmtId="168" fontId="1" fillId="0" borderId="6" xfId="0" applyNumberFormat="1" applyFont="1" applyBorder="1"/>
    <xf numFmtId="168" fontId="1" fillId="0" borderId="3" xfId="0" applyNumberFormat="1" applyFont="1" applyBorder="1"/>
    <xf numFmtId="3" fontId="3" fillId="0" borderId="5" xfId="0" applyNumberFormat="1" applyFont="1" applyBorder="1" applyAlignment="1">
      <alignment horizontal="center" vertical="center" wrapText="1"/>
    </xf>
    <xf numFmtId="168"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wrapText="1" readingOrder="1"/>
    </xf>
    <xf numFmtId="1" fontId="3" fillId="0" borderId="5" xfId="0" applyNumberFormat="1"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5" xfId="0" applyFont="1" applyFill="1" applyBorder="1" applyAlignment="1">
      <alignment horizontal="center" vertical="center" wrapText="1" readingOrder="1"/>
    </xf>
    <xf numFmtId="164" fontId="3" fillId="0" borderId="5" xfId="0" applyNumberFormat="1" applyFont="1" applyBorder="1" applyAlignment="1">
      <alignment horizontal="center" vertical="center" wrapText="1" readingOrder="1"/>
    </xf>
    <xf numFmtId="0" fontId="0"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0"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wrapText="1"/>
    </xf>
    <xf numFmtId="164" fontId="3" fillId="0" borderId="5" xfId="0" applyNumberFormat="1" applyFont="1" applyFill="1" applyBorder="1" applyAlignment="1">
      <alignment horizontal="center" vertical="center" wrapText="1"/>
    </xf>
    <xf numFmtId="0" fontId="2" fillId="14" borderId="2"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8"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86"/>
  <sheetViews>
    <sheetView tabSelected="1" zoomScale="80" zoomScaleNormal="80" workbookViewId="0" topLeftCell="O1">
      <pane ySplit="3" topLeftCell="A267" activePane="bottomLeft" state="frozen"/>
      <selection pane="bottomLeft" activeCell="BF284" activeCellId="1" sqref="BF282 BF284"/>
    </sheetView>
  </sheetViews>
  <sheetFormatPr defaultColWidth="14.421875" defaultRowHeight="15" customHeight="1"/>
  <cols>
    <col min="1" max="1" width="28.421875" style="0" hidden="1" customWidth="1"/>
    <col min="2" max="2" width="31.421875" style="0" customWidth="1"/>
    <col min="3" max="3" width="21.7109375" style="0" customWidth="1"/>
    <col min="4" max="4" width="26.57421875" style="0" customWidth="1"/>
    <col min="5" max="5" width="13.7109375" style="0" customWidth="1"/>
    <col min="6" max="6" width="15.28125" style="0" customWidth="1"/>
    <col min="7" max="7" width="14.57421875" style="0" customWidth="1"/>
    <col min="8" max="8" width="13.7109375" style="0" customWidth="1"/>
    <col min="9" max="9" width="9.7109375" style="0" customWidth="1"/>
    <col min="10" max="10" width="22.7109375" style="0" customWidth="1"/>
    <col min="11" max="23" width="11.57421875" style="0" customWidth="1"/>
    <col min="24" max="25" width="11.421875" style="0" customWidth="1"/>
    <col min="26" max="26" width="29.8515625" style="0" customWidth="1"/>
    <col min="27" max="27" width="30.28125" style="0" customWidth="1"/>
    <col min="28" max="28" width="37.00390625" style="0" customWidth="1"/>
    <col min="29" max="29" width="13.7109375" style="0" customWidth="1"/>
    <col min="30" max="30" width="15.140625" style="0" customWidth="1"/>
    <col min="31" max="31" width="11.57421875" style="0" customWidth="1"/>
    <col min="32" max="33" width="15.28125" style="0" customWidth="1"/>
    <col min="34" max="34" width="22.7109375" style="0" customWidth="1"/>
    <col min="35" max="58" width="11.57421875" style="0" customWidth="1"/>
    <col min="59" max="59" width="11.421875" style="0" customWidth="1"/>
    <col min="60" max="60" width="15.140625" style="0" customWidth="1"/>
    <col min="61" max="61" width="16.00390625" style="0" customWidth="1"/>
    <col min="62" max="63" width="11.421875" style="0" customWidth="1"/>
    <col min="64" max="64" width="20.28125" style="0" customWidth="1"/>
    <col min="65" max="65" width="17.8515625" style="0" customWidth="1"/>
    <col min="66" max="86" width="11.421875" style="0" customWidth="1"/>
  </cols>
  <sheetData>
    <row r="1" spans="1:86" ht="12.75" customHeight="1">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3"/>
      <c r="BO1" s="2"/>
      <c r="BP1" s="2"/>
      <c r="BQ1" s="2"/>
      <c r="BR1" s="2"/>
      <c r="BS1" s="2"/>
      <c r="BT1" s="2"/>
      <c r="BU1" s="2"/>
      <c r="BV1" s="2"/>
      <c r="BW1" s="2"/>
      <c r="BX1" s="2"/>
      <c r="BY1" s="2"/>
      <c r="BZ1" s="2"/>
      <c r="CA1" s="2"/>
      <c r="CB1" s="2"/>
      <c r="CC1" s="2"/>
      <c r="CD1" s="2"/>
      <c r="CE1" s="2"/>
      <c r="CF1" s="2"/>
      <c r="CG1" s="2"/>
      <c r="CH1" s="2"/>
    </row>
    <row r="2" spans="1:86" ht="12.75" customHeight="1">
      <c r="A2" s="3" t="s">
        <v>1</v>
      </c>
      <c r="B2" s="156" t="s">
        <v>2</v>
      </c>
      <c r="C2" s="158" t="s">
        <v>3</v>
      </c>
      <c r="D2" s="158" t="s">
        <v>4</v>
      </c>
      <c r="E2" s="158" t="s">
        <v>5</v>
      </c>
      <c r="F2" s="157"/>
      <c r="G2" s="158" t="s">
        <v>6</v>
      </c>
      <c r="H2" s="156" t="s">
        <v>7</v>
      </c>
      <c r="I2" s="158" t="s">
        <v>8</v>
      </c>
      <c r="J2" s="156" t="s">
        <v>9</v>
      </c>
      <c r="K2" s="157"/>
      <c r="L2" s="157"/>
      <c r="M2" s="157"/>
      <c r="N2" s="157"/>
      <c r="O2" s="157"/>
      <c r="P2" s="157"/>
      <c r="Q2" s="157"/>
      <c r="R2" s="157"/>
      <c r="S2" s="157"/>
      <c r="T2" s="157"/>
      <c r="U2" s="157"/>
      <c r="V2" s="158" t="s">
        <v>10</v>
      </c>
      <c r="W2" s="158" t="s">
        <v>11</v>
      </c>
      <c r="X2" s="158" t="s">
        <v>12</v>
      </c>
      <c r="Y2" s="158" t="s">
        <v>13</v>
      </c>
      <c r="Z2" s="156" t="s">
        <v>14</v>
      </c>
      <c r="AA2" s="158" t="s">
        <v>15</v>
      </c>
      <c r="AB2" s="158" t="s">
        <v>16</v>
      </c>
      <c r="AC2" s="158" t="s">
        <v>17</v>
      </c>
      <c r="AD2" s="156" t="s">
        <v>7</v>
      </c>
      <c r="AE2" s="158" t="s">
        <v>8</v>
      </c>
      <c r="AF2" s="158" t="s">
        <v>5</v>
      </c>
      <c r="AG2" s="157"/>
      <c r="AH2" s="156" t="s">
        <v>9</v>
      </c>
      <c r="AI2" s="157"/>
      <c r="AJ2" s="157"/>
      <c r="AK2" s="157"/>
      <c r="AL2" s="157"/>
      <c r="AM2" s="157"/>
      <c r="AN2" s="157"/>
      <c r="AO2" s="157"/>
      <c r="AP2" s="157"/>
      <c r="AQ2" s="157"/>
      <c r="AR2" s="157"/>
      <c r="AS2" s="157"/>
      <c r="AT2" s="158" t="s">
        <v>10</v>
      </c>
      <c r="AU2" s="156" t="s">
        <v>18</v>
      </c>
      <c r="AV2" s="157"/>
      <c r="AW2" s="157"/>
      <c r="AX2" s="157"/>
      <c r="AY2" s="157"/>
      <c r="AZ2" s="157"/>
      <c r="BA2" s="157"/>
      <c r="BB2" s="157"/>
      <c r="BC2" s="157"/>
      <c r="BD2" s="157"/>
      <c r="BE2" s="157"/>
      <c r="BF2" s="158" t="s">
        <v>19</v>
      </c>
      <c r="BG2" s="156" t="s">
        <v>20</v>
      </c>
      <c r="BH2" s="157"/>
      <c r="BI2" s="157"/>
      <c r="BJ2" s="157"/>
      <c r="BK2" s="156" t="s">
        <v>21</v>
      </c>
      <c r="BL2" s="157"/>
      <c r="BM2" s="157"/>
      <c r="BN2" s="157"/>
      <c r="BO2" s="4"/>
      <c r="BP2" s="4"/>
      <c r="BQ2" s="4"/>
      <c r="BR2" s="4"/>
      <c r="BS2" s="4"/>
      <c r="BT2" s="4"/>
      <c r="BU2" s="4"/>
      <c r="BV2" s="4"/>
      <c r="BW2" s="4"/>
      <c r="BX2" s="4"/>
      <c r="BY2" s="4"/>
      <c r="BZ2" s="4"/>
      <c r="CA2" s="4"/>
      <c r="CB2" s="4"/>
      <c r="CC2" s="4"/>
      <c r="CD2" s="4"/>
      <c r="CE2" s="4"/>
      <c r="CF2" s="4"/>
      <c r="CG2" s="4"/>
      <c r="CH2" s="4"/>
    </row>
    <row r="3" spans="1:86" ht="12.75" customHeight="1">
      <c r="A3" s="75"/>
      <c r="B3" s="156"/>
      <c r="C3" s="158"/>
      <c r="D3" s="158"/>
      <c r="E3" s="79" t="s">
        <v>22</v>
      </c>
      <c r="F3" s="79" t="s">
        <v>23</v>
      </c>
      <c r="G3" s="158"/>
      <c r="H3" s="156"/>
      <c r="I3" s="158"/>
      <c r="J3" s="80" t="s">
        <v>24</v>
      </c>
      <c r="K3" s="80">
        <v>2020</v>
      </c>
      <c r="L3" s="80">
        <v>2021</v>
      </c>
      <c r="M3" s="80">
        <v>2022</v>
      </c>
      <c r="N3" s="80">
        <v>2023</v>
      </c>
      <c r="O3" s="80">
        <v>2024</v>
      </c>
      <c r="P3" s="80">
        <v>2025</v>
      </c>
      <c r="Q3" s="80">
        <v>2026</v>
      </c>
      <c r="R3" s="80">
        <v>2027</v>
      </c>
      <c r="S3" s="80">
        <v>2028</v>
      </c>
      <c r="T3" s="80">
        <v>2029</v>
      </c>
      <c r="U3" s="80">
        <v>2030</v>
      </c>
      <c r="V3" s="158"/>
      <c r="W3" s="158"/>
      <c r="X3" s="158"/>
      <c r="Y3" s="158"/>
      <c r="Z3" s="156"/>
      <c r="AA3" s="158"/>
      <c r="AB3" s="158"/>
      <c r="AC3" s="158"/>
      <c r="AD3" s="156"/>
      <c r="AE3" s="158"/>
      <c r="AF3" s="79" t="s">
        <v>22</v>
      </c>
      <c r="AG3" s="79" t="s">
        <v>23</v>
      </c>
      <c r="AH3" s="80" t="s">
        <v>24</v>
      </c>
      <c r="AI3" s="80">
        <v>2020</v>
      </c>
      <c r="AJ3" s="80">
        <v>2021</v>
      </c>
      <c r="AK3" s="80">
        <v>2022</v>
      </c>
      <c r="AL3" s="80">
        <v>2023</v>
      </c>
      <c r="AM3" s="80">
        <v>2024</v>
      </c>
      <c r="AN3" s="80">
        <v>2025</v>
      </c>
      <c r="AO3" s="80">
        <v>2026</v>
      </c>
      <c r="AP3" s="80">
        <v>2027</v>
      </c>
      <c r="AQ3" s="80">
        <v>2028</v>
      </c>
      <c r="AR3" s="80">
        <v>2029</v>
      </c>
      <c r="AS3" s="80">
        <v>2030</v>
      </c>
      <c r="AT3" s="158"/>
      <c r="AU3" s="80">
        <v>2020</v>
      </c>
      <c r="AV3" s="80">
        <v>2021</v>
      </c>
      <c r="AW3" s="80">
        <v>2022</v>
      </c>
      <c r="AX3" s="80">
        <v>2023</v>
      </c>
      <c r="AY3" s="80">
        <v>2024</v>
      </c>
      <c r="AZ3" s="80">
        <v>2025</v>
      </c>
      <c r="BA3" s="80">
        <v>2026</v>
      </c>
      <c r="BB3" s="80">
        <v>2027</v>
      </c>
      <c r="BC3" s="80">
        <v>2028</v>
      </c>
      <c r="BD3" s="80">
        <v>2029</v>
      </c>
      <c r="BE3" s="80">
        <v>2030</v>
      </c>
      <c r="BF3" s="158"/>
      <c r="BG3" s="80" t="s">
        <v>25</v>
      </c>
      <c r="BH3" s="80" t="s">
        <v>26</v>
      </c>
      <c r="BI3" s="80" t="s">
        <v>27</v>
      </c>
      <c r="BJ3" s="80" t="s">
        <v>28</v>
      </c>
      <c r="BK3" s="80" t="s">
        <v>25</v>
      </c>
      <c r="BL3" s="80" t="s">
        <v>26</v>
      </c>
      <c r="BM3" s="80" t="s">
        <v>27</v>
      </c>
      <c r="BN3" s="80" t="s">
        <v>28</v>
      </c>
      <c r="BO3" s="4"/>
      <c r="BP3" s="4"/>
      <c r="BQ3" s="4"/>
      <c r="BR3" s="4"/>
      <c r="BS3" s="4"/>
      <c r="BT3" s="4"/>
      <c r="BU3" s="4"/>
      <c r="BV3" s="4"/>
      <c r="BW3" s="4"/>
      <c r="BX3" s="4"/>
      <c r="BY3" s="4"/>
      <c r="BZ3" s="4"/>
      <c r="CA3" s="4"/>
      <c r="CB3" s="4"/>
      <c r="CC3" s="4"/>
      <c r="CD3" s="4"/>
      <c r="CE3" s="4"/>
      <c r="CF3" s="4"/>
      <c r="CG3" s="4"/>
      <c r="CH3" s="4"/>
    </row>
    <row r="4" spans="1:86" ht="30.75" customHeight="1">
      <c r="A4" s="143" t="s">
        <v>29</v>
      </c>
      <c r="B4" s="145" t="s">
        <v>30</v>
      </c>
      <c r="C4" s="152" t="s">
        <v>31</v>
      </c>
      <c r="D4" s="152" t="s">
        <v>32</v>
      </c>
      <c r="E4" s="159">
        <v>43831</v>
      </c>
      <c r="F4" s="159">
        <v>44926</v>
      </c>
      <c r="G4" s="159" t="s">
        <v>33</v>
      </c>
      <c r="H4" s="152" t="s">
        <v>34</v>
      </c>
      <c r="I4" s="152" t="s">
        <v>34</v>
      </c>
      <c r="J4" s="153" t="s">
        <v>35</v>
      </c>
      <c r="K4" s="160">
        <v>0.1</v>
      </c>
      <c r="L4" s="160">
        <v>0.71</v>
      </c>
      <c r="M4" s="160">
        <v>0.19</v>
      </c>
      <c r="N4" s="160" t="s">
        <v>150</v>
      </c>
      <c r="O4" s="160" t="s">
        <v>150</v>
      </c>
      <c r="P4" s="153" t="s">
        <v>150</v>
      </c>
      <c r="Q4" s="160" t="s">
        <v>150</v>
      </c>
      <c r="R4" s="160" t="s">
        <v>150</v>
      </c>
      <c r="S4" s="160" t="s">
        <v>150</v>
      </c>
      <c r="T4" s="160" t="s">
        <v>150</v>
      </c>
      <c r="U4" s="160" t="s">
        <v>150</v>
      </c>
      <c r="V4" s="160">
        <f>+SUM(K4:U4)</f>
        <v>1</v>
      </c>
      <c r="W4" s="153">
        <v>424.2</v>
      </c>
      <c r="X4" s="152" t="s">
        <v>36</v>
      </c>
      <c r="Y4" s="152" t="s">
        <v>37</v>
      </c>
      <c r="Z4" s="152" t="s">
        <v>38</v>
      </c>
      <c r="AA4" s="152" t="s">
        <v>39</v>
      </c>
      <c r="AB4" s="152" t="s">
        <v>40</v>
      </c>
      <c r="AC4" s="153" t="s">
        <v>33</v>
      </c>
      <c r="AD4" s="153">
        <v>0</v>
      </c>
      <c r="AE4" s="153">
        <v>2020</v>
      </c>
      <c r="AF4" s="159">
        <v>44378</v>
      </c>
      <c r="AG4" s="159">
        <v>47848</v>
      </c>
      <c r="AH4" s="76" t="s">
        <v>35</v>
      </c>
      <c r="AI4" s="137">
        <v>0.1</v>
      </c>
      <c r="AJ4" s="76">
        <v>2</v>
      </c>
      <c r="AK4" s="76">
        <v>1</v>
      </c>
      <c r="AL4" s="76">
        <v>1</v>
      </c>
      <c r="AM4" s="76">
        <v>1</v>
      </c>
      <c r="AN4" s="76">
        <v>1</v>
      </c>
      <c r="AO4" s="76">
        <v>1</v>
      </c>
      <c r="AP4" s="76">
        <v>1</v>
      </c>
      <c r="AQ4" s="76">
        <v>1</v>
      </c>
      <c r="AR4" s="76">
        <v>1</v>
      </c>
      <c r="AS4" s="76">
        <v>1</v>
      </c>
      <c r="AT4" s="57">
        <f>SUM(AI4:AS4)</f>
        <v>11.1</v>
      </c>
      <c r="AU4" s="77" t="s">
        <v>150</v>
      </c>
      <c r="AV4" s="78">
        <v>12</v>
      </c>
      <c r="AW4" s="78">
        <f aca="true" t="shared" si="0" ref="AW4:BE4">AV4+AV4*0.03</f>
        <v>12.36</v>
      </c>
      <c r="AX4" s="78">
        <f t="shared" si="0"/>
        <v>12.730799999999999</v>
      </c>
      <c r="AY4" s="78">
        <f t="shared" si="0"/>
        <v>13.112723999999998</v>
      </c>
      <c r="AZ4" s="78">
        <f t="shared" si="0"/>
        <v>13.506105719999999</v>
      </c>
      <c r="BA4" s="78">
        <f t="shared" si="0"/>
        <v>13.911288891599998</v>
      </c>
      <c r="BB4" s="78">
        <f t="shared" si="0"/>
        <v>14.328627558347998</v>
      </c>
      <c r="BC4" s="78">
        <f t="shared" si="0"/>
        <v>14.758486385098438</v>
      </c>
      <c r="BD4" s="78">
        <f t="shared" si="0"/>
        <v>15.201240976651391</v>
      </c>
      <c r="BE4" s="78">
        <f t="shared" si="0"/>
        <v>15.657278205950933</v>
      </c>
      <c r="BF4" s="78">
        <f>SUM(AU4:BE4)</f>
        <v>137.56655173764878</v>
      </c>
      <c r="BG4" s="153" t="s">
        <v>41</v>
      </c>
      <c r="BH4" s="152" t="s">
        <v>42</v>
      </c>
      <c r="BI4" s="153" t="s">
        <v>43</v>
      </c>
      <c r="BJ4" s="153"/>
      <c r="BK4" s="153" t="s">
        <v>44</v>
      </c>
      <c r="BL4" s="152" t="s">
        <v>45</v>
      </c>
      <c r="BM4" s="154"/>
      <c r="BN4" s="154"/>
      <c r="BO4" s="2"/>
      <c r="BP4" s="2"/>
      <c r="BQ4" s="2"/>
      <c r="BR4" s="2"/>
      <c r="BS4" s="2"/>
      <c r="BT4" s="2"/>
      <c r="BU4" s="2"/>
      <c r="BV4" s="2"/>
      <c r="BW4" s="2"/>
      <c r="BX4" s="2"/>
      <c r="BY4" s="2"/>
      <c r="BZ4" s="2"/>
      <c r="CA4" s="2"/>
      <c r="CB4" s="2"/>
      <c r="CC4" s="2"/>
      <c r="CD4" s="2"/>
      <c r="CE4" s="2"/>
      <c r="CF4" s="2"/>
      <c r="CG4" s="2"/>
      <c r="CH4" s="2"/>
    </row>
    <row r="5" spans="1:86" ht="30.75" customHeight="1">
      <c r="A5" s="141"/>
      <c r="B5" s="146"/>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0" t="s">
        <v>46</v>
      </c>
      <c r="AI5" s="11" t="s">
        <v>150</v>
      </c>
      <c r="AJ5" s="10" t="s">
        <v>150</v>
      </c>
      <c r="AK5" s="10">
        <v>1</v>
      </c>
      <c r="AL5" s="11" t="s">
        <v>150</v>
      </c>
      <c r="AM5" s="11" t="s">
        <v>150</v>
      </c>
      <c r="AN5" s="11" t="s">
        <v>150</v>
      </c>
      <c r="AO5" s="11" t="s">
        <v>150</v>
      </c>
      <c r="AP5" s="11" t="s">
        <v>150</v>
      </c>
      <c r="AQ5" s="11" t="s">
        <v>150</v>
      </c>
      <c r="AR5" s="11" t="s">
        <v>150</v>
      </c>
      <c r="AS5" s="11" t="s">
        <v>150</v>
      </c>
      <c r="AT5" s="12">
        <v>11</v>
      </c>
      <c r="AU5" s="13" t="s">
        <v>150</v>
      </c>
      <c r="AV5" s="14" t="s">
        <v>150</v>
      </c>
      <c r="AW5" s="14">
        <v>18.4</v>
      </c>
      <c r="AX5" s="15" t="s">
        <v>150</v>
      </c>
      <c r="AY5" s="15" t="s">
        <v>150</v>
      </c>
      <c r="AZ5" s="15" t="s">
        <v>150</v>
      </c>
      <c r="BA5" s="15" t="s">
        <v>150</v>
      </c>
      <c r="BB5" s="15" t="s">
        <v>150</v>
      </c>
      <c r="BC5" s="15" t="s">
        <v>150</v>
      </c>
      <c r="BD5" s="15" t="s">
        <v>150</v>
      </c>
      <c r="BE5" s="15" t="s">
        <v>150</v>
      </c>
      <c r="BF5" s="14">
        <v>137.6</v>
      </c>
      <c r="BG5" s="141"/>
      <c r="BH5" s="141"/>
      <c r="BI5" s="141"/>
      <c r="BJ5" s="141"/>
      <c r="BK5" s="141"/>
      <c r="BL5" s="141"/>
      <c r="BM5" s="141"/>
      <c r="BN5" s="141"/>
      <c r="BO5" s="2"/>
      <c r="BP5" s="2"/>
      <c r="BQ5" s="2"/>
      <c r="BR5" s="2"/>
      <c r="BS5" s="2"/>
      <c r="BT5" s="2"/>
      <c r="BU5" s="2"/>
      <c r="BV5" s="2"/>
      <c r="BW5" s="2"/>
      <c r="BX5" s="2"/>
      <c r="BY5" s="2"/>
      <c r="BZ5" s="2"/>
      <c r="CA5" s="2"/>
      <c r="CB5" s="2"/>
      <c r="CC5" s="2"/>
      <c r="CD5" s="2"/>
      <c r="CE5" s="2"/>
      <c r="CF5" s="2"/>
      <c r="CG5" s="2"/>
      <c r="CH5" s="2"/>
    </row>
    <row r="6" spans="1:86" ht="30.75" customHeight="1">
      <c r="A6" s="141"/>
      <c r="B6" s="146"/>
      <c r="C6" s="141"/>
      <c r="D6" s="141"/>
      <c r="E6" s="141"/>
      <c r="F6" s="141"/>
      <c r="G6" s="141"/>
      <c r="H6" s="141"/>
      <c r="I6" s="141"/>
      <c r="J6" s="141"/>
      <c r="K6" s="141"/>
      <c r="L6" s="141"/>
      <c r="M6" s="141"/>
      <c r="N6" s="141"/>
      <c r="O6" s="141"/>
      <c r="P6" s="141"/>
      <c r="Q6" s="141"/>
      <c r="R6" s="141"/>
      <c r="S6" s="141"/>
      <c r="T6" s="141"/>
      <c r="U6" s="141"/>
      <c r="V6" s="141"/>
      <c r="W6" s="141"/>
      <c r="X6" s="141"/>
      <c r="Y6" s="141"/>
      <c r="Z6" s="140"/>
      <c r="AA6" s="140"/>
      <c r="AB6" s="140"/>
      <c r="AC6" s="140"/>
      <c r="AD6" s="140"/>
      <c r="AE6" s="140"/>
      <c r="AF6" s="140"/>
      <c r="AG6" s="140"/>
      <c r="AH6" s="92" t="s">
        <v>47</v>
      </c>
      <c r="AI6" s="92" t="s">
        <v>150</v>
      </c>
      <c r="AJ6" s="92">
        <v>1</v>
      </c>
      <c r="AK6" s="92" t="s">
        <v>150</v>
      </c>
      <c r="AL6" s="92" t="s">
        <v>150</v>
      </c>
      <c r="AM6" s="92" t="s">
        <v>150</v>
      </c>
      <c r="AN6" s="92" t="s">
        <v>150</v>
      </c>
      <c r="AO6" s="92" t="s">
        <v>150</v>
      </c>
      <c r="AP6" s="92" t="s">
        <v>150</v>
      </c>
      <c r="AQ6" s="92" t="s">
        <v>150</v>
      </c>
      <c r="AR6" s="92" t="s">
        <v>150</v>
      </c>
      <c r="AS6" s="92" t="s">
        <v>150</v>
      </c>
      <c r="AT6" s="93">
        <v>1</v>
      </c>
      <c r="AU6" s="94" t="s">
        <v>150</v>
      </c>
      <c r="AV6" s="95">
        <v>6</v>
      </c>
      <c r="AW6" s="95" t="s">
        <v>150</v>
      </c>
      <c r="AX6" s="95" t="s">
        <v>150</v>
      </c>
      <c r="AY6" s="95" t="s">
        <v>150</v>
      </c>
      <c r="AZ6" s="95" t="s">
        <v>150</v>
      </c>
      <c r="BA6" s="95" t="s">
        <v>150</v>
      </c>
      <c r="BB6" s="95" t="s">
        <v>150</v>
      </c>
      <c r="BC6" s="95" t="s">
        <v>150</v>
      </c>
      <c r="BD6" s="95" t="s">
        <v>150</v>
      </c>
      <c r="BE6" s="95" t="s">
        <v>150</v>
      </c>
      <c r="BF6" s="95">
        <v>6</v>
      </c>
      <c r="BG6" s="140"/>
      <c r="BH6" s="140"/>
      <c r="BI6" s="140"/>
      <c r="BJ6" s="140"/>
      <c r="BK6" s="140"/>
      <c r="BL6" s="140"/>
      <c r="BM6" s="140"/>
      <c r="BN6" s="140"/>
      <c r="BO6" s="2"/>
      <c r="BP6" s="2"/>
      <c r="BQ6" s="2"/>
      <c r="BR6" s="2"/>
      <c r="BS6" s="2"/>
      <c r="BT6" s="2"/>
      <c r="BU6" s="2"/>
      <c r="BV6" s="2"/>
      <c r="BW6" s="2"/>
      <c r="BX6" s="2"/>
      <c r="BY6" s="2"/>
      <c r="BZ6" s="2"/>
      <c r="CA6" s="2"/>
      <c r="CB6" s="2"/>
      <c r="CC6" s="2"/>
      <c r="CD6" s="2"/>
      <c r="CE6" s="2"/>
      <c r="CF6" s="2"/>
      <c r="CG6" s="2"/>
      <c r="CH6" s="2"/>
    </row>
    <row r="7" spans="1:86" ht="30.75" customHeight="1">
      <c r="A7" s="141"/>
      <c r="B7" s="146"/>
      <c r="C7" s="141"/>
      <c r="D7" s="141"/>
      <c r="E7" s="141"/>
      <c r="F7" s="141"/>
      <c r="G7" s="141"/>
      <c r="H7" s="141"/>
      <c r="I7" s="141"/>
      <c r="J7" s="141"/>
      <c r="K7" s="141"/>
      <c r="L7" s="141"/>
      <c r="M7" s="141"/>
      <c r="N7" s="141"/>
      <c r="O7" s="141"/>
      <c r="P7" s="141"/>
      <c r="Q7" s="141"/>
      <c r="R7" s="141"/>
      <c r="S7" s="141"/>
      <c r="T7" s="141"/>
      <c r="U7" s="141"/>
      <c r="V7" s="141"/>
      <c r="W7" s="141"/>
      <c r="X7" s="141"/>
      <c r="Y7" s="141"/>
      <c r="Z7" s="143" t="s">
        <v>48</v>
      </c>
      <c r="AA7" s="143" t="s">
        <v>49</v>
      </c>
      <c r="AB7" s="143" t="s">
        <v>50</v>
      </c>
      <c r="AC7" s="139" t="s">
        <v>33</v>
      </c>
      <c r="AD7" s="139">
        <v>0</v>
      </c>
      <c r="AE7" s="139">
        <v>2020</v>
      </c>
      <c r="AF7" s="142">
        <v>44378</v>
      </c>
      <c r="AG7" s="142">
        <v>47848</v>
      </c>
      <c r="AH7" s="5" t="s">
        <v>35</v>
      </c>
      <c r="AI7" s="6" t="s">
        <v>150</v>
      </c>
      <c r="AJ7" s="6">
        <v>2</v>
      </c>
      <c r="AK7" s="6">
        <v>2</v>
      </c>
      <c r="AL7" s="6">
        <v>2</v>
      </c>
      <c r="AM7" s="6">
        <v>2</v>
      </c>
      <c r="AN7" s="6">
        <v>2</v>
      </c>
      <c r="AO7" s="6">
        <v>2</v>
      </c>
      <c r="AP7" s="6">
        <v>2</v>
      </c>
      <c r="AQ7" s="6">
        <v>2</v>
      </c>
      <c r="AR7" s="6">
        <v>2</v>
      </c>
      <c r="AS7" s="6">
        <v>2</v>
      </c>
      <c r="AT7" s="7">
        <f>SUM(AI7:AS7)</f>
        <v>20</v>
      </c>
      <c r="AU7" s="8" t="s">
        <v>150</v>
      </c>
      <c r="AV7" s="9">
        <v>13</v>
      </c>
      <c r="AW7" s="9">
        <f aca="true" t="shared" si="1" ref="AW7:BE7">AV7+AV7*0.03</f>
        <v>13.39</v>
      </c>
      <c r="AX7" s="9">
        <f t="shared" si="1"/>
        <v>13.7917</v>
      </c>
      <c r="AY7" s="9">
        <f t="shared" si="1"/>
        <v>14.205451</v>
      </c>
      <c r="AZ7" s="9">
        <f t="shared" si="1"/>
        <v>14.63161453</v>
      </c>
      <c r="BA7" s="9">
        <f t="shared" si="1"/>
        <v>15.0705629659</v>
      </c>
      <c r="BB7" s="9">
        <f t="shared" si="1"/>
        <v>15.522679854877001</v>
      </c>
      <c r="BC7" s="9">
        <f t="shared" si="1"/>
        <v>15.98836025052331</v>
      </c>
      <c r="BD7" s="9">
        <f t="shared" si="1"/>
        <v>16.46801105803901</v>
      </c>
      <c r="BE7" s="9">
        <f t="shared" si="1"/>
        <v>16.962051389780182</v>
      </c>
      <c r="BF7" s="9">
        <f>SUM(AU7:BE7)</f>
        <v>149.0304310491195</v>
      </c>
      <c r="BG7" s="139" t="s">
        <v>41</v>
      </c>
      <c r="BH7" s="143" t="s">
        <v>42</v>
      </c>
      <c r="BI7" s="139" t="s">
        <v>43</v>
      </c>
      <c r="BJ7" s="139"/>
      <c r="BK7" s="139" t="s">
        <v>44</v>
      </c>
      <c r="BL7" s="143" t="s">
        <v>45</v>
      </c>
      <c r="BM7" s="155"/>
      <c r="BN7" s="1"/>
      <c r="BO7" s="2"/>
      <c r="BP7" s="2"/>
      <c r="BQ7" s="2"/>
      <c r="BR7" s="2"/>
      <c r="BS7" s="2"/>
      <c r="BT7" s="2"/>
      <c r="BU7" s="2"/>
      <c r="BV7" s="2"/>
      <c r="BW7" s="2"/>
      <c r="BX7" s="2"/>
      <c r="BY7" s="2"/>
      <c r="BZ7" s="2"/>
      <c r="CA7" s="2"/>
      <c r="CB7" s="2"/>
      <c r="CC7" s="2"/>
      <c r="CD7" s="2"/>
      <c r="CE7" s="2"/>
      <c r="CF7" s="2"/>
      <c r="CG7" s="2"/>
      <c r="CH7" s="2"/>
    </row>
    <row r="8" spans="1:86" ht="30.75" customHeight="1">
      <c r="A8" s="141"/>
      <c r="B8" s="146"/>
      <c r="C8" s="141"/>
      <c r="D8" s="141"/>
      <c r="E8" s="141"/>
      <c r="F8" s="141"/>
      <c r="G8" s="141"/>
      <c r="H8" s="141"/>
      <c r="I8" s="141"/>
      <c r="J8" s="141"/>
      <c r="K8" s="141"/>
      <c r="L8" s="141"/>
      <c r="M8" s="141"/>
      <c r="N8" s="141"/>
      <c r="O8" s="141"/>
      <c r="P8" s="141"/>
      <c r="Q8" s="141"/>
      <c r="R8" s="141"/>
      <c r="S8" s="141"/>
      <c r="T8" s="141"/>
      <c r="U8" s="141"/>
      <c r="V8" s="141"/>
      <c r="W8" s="141"/>
      <c r="X8" s="141"/>
      <c r="Y8" s="141"/>
      <c r="Z8" s="140"/>
      <c r="AA8" s="140"/>
      <c r="AB8" s="140"/>
      <c r="AC8" s="140"/>
      <c r="AD8" s="140"/>
      <c r="AE8" s="140"/>
      <c r="AF8" s="140"/>
      <c r="AG8" s="140"/>
      <c r="AH8" s="92" t="s">
        <v>47</v>
      </c>
      <c r="AI8" s="92" t="s">
        <v>150</v>
      </c>
      <c r="AJ8" s="92">
        <v>2</v>
      </c>
      <c r="AK8" s="92" t="s">
        <v>150</v>
      </c>
      <c r="AL8" s="92" t="s">
        <v>150</v>
      </c>
      <c r="AM8" s="92" t="s">
        <v>150</v>
      </c>
      <c r="AN8" s="92" t="s">
        <v>150</v>
      </c>
      <c r="AO8" s="92" t="s">
        <v>150</v>
      </c>
      <c r="AP8" s="92" t="s">
        <v>150</v>
      </c>
      <c r="AQ8" s="92" t="s">
        <v>150</v>
      </c>
      <c r="AR8" s="92" t="s">
        <v>150</v>
      </c>
      <c r="AS8" s="92" t="s">
        <v>150</v>
      </c>
      <c r="AT8" s="93">
        <v>2</v>
      </c>
      <c r="AU8" s="94" t="s">
        <v>150</v>
      </c>
      <c r="AV8" s="95">
        <v>13</v>
      </c>
      <c r="AW8" s="95" t="s">
        <v>150</v>
      </c>
      <c r="AX8" s="95" t="s">
        <v>150</v>
      </c>
      <c r="AY8" s="95" t="s">
        <v>150</v>
      </c>
      <c r="AZ8" s="95" t="s">
        <v>150</v>
      </c>
      <c r="BA8" s="95" t="s">
        <v>150</v>
      </c>
      <c r="BB8" s="95" t="s">
        <v>150</v>
      </c>
      <c r="BC8" s="95" t="s">
        <v>150</v>
      </c>
      <c r="BD8" s="95" t="s">
        <v>150</v>
      </c>
      <c r="BE8" s="95" t="s">
        <v>150</v>
      </c>
      <c r="BF8" s="95">
        <v>13</v>
      </c>
      <c r="BG8" s="140"/>
      <c r="BH8" s="140"/>
      <c r="BI8" s="140"/>
      <c r="BJ8" s="140"/>
      <c r="BK8" s="140"/>
      <c r="BL8" s="140"/>
      <c r="BM8" s="140"/>
      <c r="BN8" s="1"/>
      <c r="BO8" s="2"/>
      <c r="BP8" s="2"/>
      <c r="BQ8" s="2"/>
      <c r="BR8" s="2"/>
      <c r="BS8" s="2"/>
      <c r="BT8" s="2"/>
      <c r="BU8" s="2"/>
      <c r="BV8" s="2"/>
      <c r="BW8" s="2"/>
      <c r="BX8" s="2"/>
      <c r="BY8" s="2"/>
      <c r="BZ8" s="2"/>
      <c r="CA8" s="2"/>
      <c r="CB8" s="2"/>
      <c r="CC8" s="2"/>
      <c r="CD8" s="2"/>
      <c r="CE8" s="2"/>
      <c r="CF8" s="2"/>
      <c r="CG8" s="2"/>
      <c r="CH8" s="2"/>
    </row>
    <row r="9" spans="1:86" ht="30.75" customHeight="1">
      <c r="A9" s="141"/>
      <c r="B9" s="146"/>
      <c r="C9" s="141"/>
      <c r="D9" s="141"/>
      <c r="E9" s="141"/>
      <c r="F9" s="141"/>
      <c r="G9" s="141"/>
      <c r="H9" s="141"/>
      <c r="I9" s="141"/>
      <c r="J9" s="140"/>
      <c r="K9" s="140"/>
      <c r="L9" s="140"/>
      <c r="M9" s="140"/>
      <c r="N9" s="140"/>
      <c r="O9" s="140"/>
      <c r="P9" s="140"/>
      <c r="Q9" s="140"/>
      <c r="R9" s="140"/>
      <c r="S9" s="140"/>
      <c r="T9" s="140"/>
      <c r="U9" s="140"/>
      <c r="V9" s="140"/>
      <c r="W9" s="140"/>
      <c r="X9" s="141"/>
      <c r="Y9" s="141"/>
      <c r="Z9" s="143" t="s">
        <v>51</v>
      </c>
      <c r="AA9" s="143" t="s">
        <v>52</v>
      </c>
      <c r="AB9" s="143" t="s">
        <v>53</v>
      </c>
      <c r="AC9" s="139" t="s">
        <v>54</v>
      </c>
      <c r="AD9" s="139">
        <v>0</v>
      </c>
      <c r="AE9" s="139">
        <v>2020</v>
      </c>
      <c r="AF9" s="142">
        <v>44378</v>
      </c>
      <c r="AG9" s="142">
        <v>47848</v>
      </c>
      <c r="AH9" s="5" t="s">
        <v>35</v>
      </c>
      <c r="AI9" s="6" t="s">
        <v>150</v>
      </c>
      <c r="AJ9" s="16">
        <v>1</v>
      </c>
      <c r="AK9" s="16">
        <v>1</v>
      </c>
      <c r="AL9" s="16">
        <v>1</v>
      </c>
      <c r="AM9" s="16">
        <v>1</v>
      </c>
      <c r="AN9" s="16">
        <v>1</v>
      </c>
      <c r="AO9" s="16">
        <v>1</v>
      </c>
      <c r="AP9" s="16">
        <v>1</v>
      </c>
      <c r="AQ9" s="16">
        <v>1</v>
      </c>
      <c r="AR9" s="16">
        <v>1</v>
      </c>
      <c r="AS9" s="16">
        <v>1</v>
      </c>
      <c r="AT9" s="17">
        <v>1</v>
      </c>
      <c r="AU9" s="8" t="s">
        <v>150</v>
      </c>
      <c r="AV9" s="9">
        <v>12</v>
      </c>
      <c r="AW9" s="9">
        <f aca="true" t="shared" si="2" ref="AW9:BE9">AV9+AV9*0.03</f>
        <v>12.36</v>
      </c>
      <c r="AX9" s="9">
        <f t="shared" si="2"/>
        <v>12.730799999999999</v>
      </c>
      <c r="AY9" s="9">
        <f t="shared" si="2"/>
        <v>13.112723999999998</v>
      </c>
      <c r="AZ9" s="9">
        <f t="shared" si="2"/>
        <v>13.506105719999999</v>
      </c>
      <c r="BA9" s="9">
        <f t="shared" si="2"/>
        <v>13.911288891599998</v>
      </c>
      <c r="BB9" s="9">
        <f t="shared" si="2"/>
        <v>14.328627558347998</v>
      </c>
      <c r="BC9" s="9">
        <f t="shared" si="2"/>
        <v>14.758486385098438</v>
      </c>
      <c r="BD9" s="9">
        <f t="shared" si="2"/>
        <v>15.201240976651391</v>
      </c>
      <c r="BE9" s="9">
        <f t="shared" si="2"/>
        <v>15.657278205950933</v>
      </c>
      <c r="BF9" s="9">
        <f>SUM(AU9:BE9)</f>
        <v>137.56655173764878</v>
      </c>
      <c r="BG9" s="139" t="s">
        <v>41</v>
      </c>
      <c r="BH9" s="143" t="s">
        <v>42</v>
      </c>
      <c r="BI9" s="139" t="s">
        <v>43</v>
      </c>
      <c r="BJ9" s="139"/>
      <c r="BK9" s="139" t="s">
        <v>44</v>
      </c>
      <c r="BL9" s="143" t="s">
        <v>45</v>
      </c>
      <c r="BM9" s="155"/>
      <c r="BN9" s="155"/>
      <c r="BO9" s="2"/>
      <c r="BP9" s="2"/>
      <c r="BQ9" s="2"/>
      <c r="BR9" s="2"/>
      <c r="BS9" s="2"/>
      <c r="BT9" s="2"/>
      <c r="BU9" s="2"/>
      <c r="BV9" s="2"/>
      <c r="BW9" s="2"/>
      <c r="BX9" s="2"/>
      <c r="BY9" s="2"/>
      <c r="BZ9" s="2"/>
      <c r="CA9" s="2"/>
      <c r="CB9" s="2"/>
      <c r="CC9" s="2"/>
      <c r="CD9" s="2"/>
      <c r="CE9" s="2"/>
      <c r="CF9" s="2"/>
      <c r="CG9" s="2"/>
      <c r="CH9" s="2"/>
    </row>
    <row r="10" spans="1:86" ht="30.75" customHeight="1">
      <c r="A10" s="141"/>
      <c r="B10" s="147"/>
      <c r="C10" s="140"/>
      <c r="D10" s="140"/>
      <c r="E10" s="140"/>
      <c r="F10" s="140"/>
      <c r="G10" s="140"/>
      <c r="H10" s="140"/>
      <c r="I10" s="140"/>
      <c r="J10" s="88" t="s">
        <v>47</v>
      </c>
      <c r="K10" s="89">
        <v>0.1</v>
      </c>
      <c r="L10" s="89">
        <v>0.71</v>
      </c>
      <c r="M10" s="89" t="s">
        <v>150</v>
      </c>
      <c r="N10" s="89" t="s">
        <v>150</v>
      </c>
      <c r="O10" s="89" t="s">
        <v>150</v>
      </c>
      <c r="P10" s="88" t="s">
        <v>150</v>
      </c>
      <c r="Q10" s="89" t="s">
        <v>150</v>
      </c>
      <c r="R10" s="89" t="s">
        <v>150</v>
      </c>
      <c r="S10" s="89" t="s">
        <v>150</v>
      </c>
      <c r="T10" s="89" t="s">
        <v>150</v>
      </c>
      <c r="U10" s="89" t="s">
        <v>150</v>
      </c>
      <c r="V10" s="89">
        <v>0.81</v>
      </c>
      <c r="W10" s="92">
        <v>31</v>
      </c>
      <c r="X10" s="140"/>
      <c r="Y10" s="140"/>
      <c r="Z10" s="140"/>
      <c r="AA10" s="140"/>
      <c r="AB10" s="140"/>
      <c r="AC10" s="140"/>
      <c r="AD10" s="140"/>
      <c r="AE10" s="140"/>
      <c r="AF10" s="140"/>
      <c r="AG10" s="140"/>
      <c r="AH10" s="92" t="s">
        <v>47</v>
      </c>
      <c r="AI10" s="138"/>
      <c r="AJ10" s="96">
        <v>1</v>
      </c>
      <c r="AK10" s="96" t="s">
        <v>150</v>
      </c>
      <c r="AL10" s="96" t="s">
        <v>150</v>
      </c>
      <c r="AM10" s="96" t="s">
        <v>150</v>
      </c>
      <c r="AN10" s="96" t="s">
        <v>150</v>
      </c>
      <c r="AO10" s="96" t="s">
        <v>150</v>
      </c>
      <c r="AP10" s="96" t="s">
        <v>150</v>
      </c>
      <c r="AQ10" s="96" t="s">
        <v>150</v>
      </c>
      <c r="AR10" s="96" t="s">
        <v>150</v>
      </c>
      <c r="AS10" s="96" t="s">
        <v>150</v>
      </c>
      <c r="AT10" s="97">
        <v>1</v>
      </c>
      <c r="AU10" s="94" t="s">
        <v>150</v>
      </c>
      <c r="AV10" s="95">
        <v>12</v>
      </c>
      <c r="AW10" s="95" t="s">
        <v>150</v>
      </c>
      <c r="AX10" s="95" t="s">
        <v>150</v>
      </c>
      <c r="AY10" s="95" t="s">
        <v>150</v>
      </c>
      <c r="AZ10" s="95" t="s">
        <v>150</v>
      </c>
      <c r="BA10" s="95" t="s">
        <v>150</v>
      </c>
      <c r="BB10" s="95" t="s">
        <v>150</v>
      </c>
      <c r="BC10" s="95" t="s">
        <v>150</v>
      </c>
      <c r="BD10" s="95" t="s">
        <v>150</v>
      </c>
      <c r="BE10" s="95" t="s">
        <v>150</v>
      </c>
      <c r="BF10" s="95">
        <v>12</v>
      </c>
      <c r="BG10" s="140"/>
      <c r="BH10" s="140"/>
      <c r="BI10" s="140"/>
      <c r="BJ10" s="140"/>
      <c r="BK10" s="140"/>
      <c r="BL10" s="140"/>
      <c r="BM10" s="140"/>
      <c r="BN10" s="140"/>
      <c r="BO10" s="2"/>
      <c r="BP10" s="2"/>
      <c r="BQ10" s="2"/>
      <c r="BR10" s="2"/>
      <c r="BS10" s="2"/>
      <c r="BT10" s="2"/>
      <c r="BU10" s="2"/>
      <c r="BV10" s="2"/>
      <c r="BW10" s="2"/>
      <c r="BX10" s="2"/>
      <c r="BY10" s="2"/>
      <c r="BZ10" s="2"/>
      <c r="CA10" s="2"/>
      <c r="CB10" s="2"/>
      <c r="CC10" s="2"/>
      <c r="CD10" s="2"/>
      <c r="CE10" s="2"/>
      <c r="CF10" s="2"/>
      <c r="CG10" s="2"/>
      <c r="CH10" s="2"/>
    </row>
    <row r="11" spans="1:86" ht="26.25" customHeight="1">
      <c r="A11" s="141"/>
      <c r="B11" s="185" t="s">
        <v>55</v>
      </c>
      <c r="C11" s="143" t="s">
        <v>56</v>
      </c>
      <c r="D11" s="143" t="s">
        <v>57</v>
      </c>
      <c r="E11" s="151">
        <v>44197</v>
      </c>
      <c r="F11" s="151">
        <v>47848</v>
      </c>
      <c r="G11" s="151" t="s">
        <v>58</v>
      </c>
      <c r="H11" s="143">
        <v>0</v>
      </c>
      <c r="I11" s="143">
        <v>2020</v>
      </c>
      <c r="J11" s="139" t="s">
        <v>35</v>
      </c>
      <c r="K11" s="143" t="s">
        <v>150</v>
      </c>
      <c r="L11" s="144">
        <v>0.05</v>
      </c>
      <c r="M11" s="144">
        <v>0.1</v>
      </c>
      <c r="N11" s="144">
        <v>0.15</v>
      </c>
      <c r="O11" s="144">
        <v>0.2</v>
      </c>
      <c r="P11" s="144">
        <v>0.3</v>
      </c>
      <c r="Q11" s="144">
        <v>0.5</v>
      </c>
      <c r="R11" s="144">
        <v>0.7</v>
      </c>
      <c r="S11" s="144">
        <v>0.8</v>
      </c>
      <c r="T11" s="144">
        <v>0.9</v>
      </c>
      <c r="U11" s="144">
        <v>1</v>
      </c>
      <c r="V11" s="144">
        <v>1</v>
      </c>
      <c r="W11" s="143">
        <v>1431.7</v>
      </c>
      <c r="X11" s="143" t="s">
        <v>36</v>
      </c>
      <c r="Y11" s="143" t="s">
        <v>37</v>
      </c>
      <c r="Z11" s="143" t="s">
        <v>59</v>
      </c>
      <c r="AA11" s="143" t="s">
        <v>60</v>
      </c>
      <c r="AB11" s="143" t="s">
        <v>61</v>
      </c>
      <c r="AC11" s="143" t="s">
        <v>54</v>
      </c>
      <c r="AD11" s="143">
        <v>0</v>
      </c>
      <c r="AE11" s="143">
        <v>2020</v>
      </c>
      <c r="AF11" s="151">
        <v>44197</v>
      </c>
      <c r="AG11" s="151">
        <v>47848</v>
      </c>
      <c r="AH11" s="5" t="s">
        <v>35</v>
      </c>
      <c r="AI11" s="7" t="s">
        <v>150</v>
      </c>
      <c r="AJ11" s="17">
        <v>1</v>
      </c>
      <c r="AK11" s="17">
        <v>1</v>
      </c>
      <c r="AL11" s="17">
        <v>1</v>
      </c>
      <c r="AM11" s="17">
        <v>1</v>
      </c>
      <c r="AN11" s="17">
        <v>1</v>
      </c>
      <c r="AO11" s="17">
        <v>1</v>
      </c>
      <c r="AP11" s="17">
        <v>1</v>
      </c>
      <c r="AQ11" s="17">
        <v>1</v>
      </c>
      <c r="AR11" s="17">
        <v>1</v>
      </c>
      <c r="AS11" s="17">
        <v>1</v>
      </c>
      <c r="AT11" s="17">
        <v>1</v>
      </c>
      <c r="AU11" s="6" t="s">
        <v>150</v>
      </c>
      <c r="AV11" s="9">
        <v>55</v>
      </c>
      <c r="AW11" s="9">
        <v>56.7</v>
      </c>
      <c r="AX11" s="9">
        <v>58.4</v>
      </c>
      <c r="AY11" s="9">
        <v>60.1</v>
      </c>
      <c r="AZ11" s="9">
        <v>61.9</v>
      </c>
      <c r="BA11" s="9">
        <v>63.8</v>
      </c>
      <c r="BB11" s="9">
        <v>65.7</v>
      </c>
      <c r="BC11" s="9">
        <v>67.7</v>
      </c>
      <c r="BD11" s="9">
        <v>69.7</v>
      </c>
      <c r="BE11" s="9">
        <v>71.8</v>
      </c>
      <c r="BF11" s="9">
        <f>SUM(AU11:BE11)</f>
        <v>630.8</v>
      </c>
      <c r="BG11" s="139" t="s">
        <v>41</v>
      </c>
      <c r="BH11" s="143" t="s">
        <v>42</v>
      </c>
      <c r="BI11" s="139" t="s">
        <v>43</v>
      </c>
      <c r="BJ11" s="139"/>
      <c r="BK11" s="143" t="s">
        <v>62</v>
      </c>
      <c r="BL11" s="143" t="s">
        <v>63</v>
      </c>
      <c r="BM11" s="155"/>
      <c r="BN11" s="155"/>
      <c r="BO11" s="2"/>
      <c r="BP11" s="2"/>
      <c r="BQ11" s="2"/>
      <c r="BR11" s="2"/>
      <c r="BS11" s="2"/>
      <c r="BT11" s="2"/>
      <c r="BU11" s="2"/>
      <c r="BV11" s="2"/>
      <c r="BW11" s="2"/>
      <c r="BX11" s="2"/>
      <c r="BY11" s="2"/>
      <c r="BZ11" s="2"/>
      <c r="CA11" s="2"/>
      <c r="CB11" s="2"/>
      <c r="CC11" s="2"/>
      <c r="CD11" s="2"/>
      <c r="CE11" s="2"/>
      <c r="CF11" s="2"/>
      <c r="CG11" s="2"/>
      <c r="CH11" s="2"/>
    </row>
    <row r="12" spans="1:86" ht="26.25" customHeight="1">
      <c r="A12" s="141"/>
      <c r="B12" s="146"/>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0"/>
      <c r="AA12" s="140"/>
      <c r="AB12" s="140"/>
      <c r="AC12" s="140"/>
      <c r="AD12" s="140"/>
      <c r="AE12" s="140"/>
      <c r="AF12" s="140"/>
      <c r="AG12" s="140"/>
      <c r="AH12" s="92" t="s">
        <v>47</v>
      </c>
      <c r="AI12" s="93" t="s">
        <v>150</v>
      </c>
      <c r="AJ12" s="97">
        <v>1</v>
      </c>
      <c r="AK12" s="97" t="s">
        <v>150</v>
      </c>
      <c r="AL12" s="97" t="s">
        <v>150</v>
      </c>
      <c r="AM12" s="97" t="s">
        <v>150</v>
      </c>
      <c r="AN12" s="97" t="s">
        <v>150</v>
      </c>
      <c r="AO12" s="97" t="s">
        <v>150</v>
      </c>
      <c r="AP12" s="97" t="s">
        <v>150</v>
      </c>
      <c r="AQ12" s="97" t="s">
        <v>150</v>
      </c>
      <c r="AR12" s="97" t="s">
        <v>150</v>
      </c>
      <c r="AS12" s="97" t="s">
        <v>150</v>
      </c>
      <c r="AT12" s="97" t="s">
        <v>150</v>
      </c>
      <c r="AU12" s="92" t="s">
        <v>150</v>
      </c>
      <c r="AV12" s="95">
        <v>55</v>
      </c>
      <c r="AW12" s="95" t="s">
        <v>150</v>
      </c>
      <c r="AX12" s="95" t="s">
        <v>150</v>
      </c>
      <c r="AY12" s="95" t="s">
        <v>150</v>
      </c>
      <c r="AZ12" s="95" t="s">
        <v>150</v>
      </c>
      <c r="BA12" s="95" t="s">
        <v>150</v>
      </c>
      <c r="BB12" s="95" t="s">
        <v>150</v>
      </c>
      <c r="BC12" s="95" t="s">
        <v>150</v>
      </c>
      <c r="BD12" s="95" t="s">
        <v>150</v>
      </c>
      <c r="BE12" s="95" t="s">
        <v>150</v>
      </c>
      <c r="BF12" s="95">
        <v>55</v>
      </c>
      <c r="BG12" s="140"/>
      <c r="BH12" s="140"/>
      <c r="BI12" s="140"/>
      <c r="BJ12" s="140"/>
      <c r="BK12" s="140"/>
      <c r="BL12" s="140"/>
      <c r="BM12" s="140"/>
      <c r="BN12" s="140"/>
      <c r="BO12" s="2"/>
      <c r="BP12" s="2"/>
      <c r="BQ12" s="2"/>
      <c r="BR12" s="2"/>
      <c r="BS12" s="2"/>
      <c r="BT12" s="2"/>
      <c r="BU12" s="2"/>
      <c r="BV12" s="2"/>
      <c r="BW12" s="2"/>
      <c r="BX12" s="2"/>
      <c r="BY12" s="2"/>
      <c r="BZ12" s="2"/>
      <c r="CA12" s="2"/>
      <c r="CB12" s="2"/>
      <c r="CC12" s="2"/>
      <c r="CD12" s="2"/>
      <c r="CE12" s="2"/>
      <c r="CF12" s="2"/>
      <c r="CG12" s="2"/>
      <c r="CH12" s="2"/>
    </row>
    <row r="13" spans="1:86" ht="26.25" customHeight="1">
      <c r="A13" s="141"/>
      <c r="B13" s="146"/>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3" t="s">
        <v>64</v>
      </c>
      <c r="AA13" s="143" t="s">
        <v>65</v>
      </c>
      <c r="AB13" s="143" t="s">
        <v>66</v>
      </c>
      <c r="AC13" s="139" t="s">
        <v>33</v>
      </c>
      <c r="AD13" s="143">
        <v>0</v>
      </c>
      <c r="AE13" s="143">
        <v>2020</v>
      </c>
      <c r="AF13" s="151">
        <v>44197</v>
      </c>
      <c r="AG13" s="151">
        <v>47848</v>
      </c>
      <c r="AH13" s="5" t="s">
        <v>35</v>
      </c>
      <c r="AI13" s="7" t="s">
        <v>150</v>
      </c>
      <c r="AJ13" s="23">
        <v>1</v>
      </c>
      <c r="AK13" s="23">
        <v>1</v>
      </c>
      <c r="AL13" s="23">
        <v>1</v>
      </c>
      <c r="AM13" s="23">
        <v>1</v>
      </c>
      <c r="AN13" s="23">
        <v>1</v>
      </c>
      <c r="AO13" s="23">
        <v>1</v>
      </c>
      <c r="AP13" s="23">
        <v>1</v>
      </c>
      <c r="AQ13" s="23">
        <v>1</v>
      </c>
      <c r="AR13" s="23">
        <v>1</v>
      </c>
      <c r="AS13" s="23">
        <v>1</v>
      </c>
      <c r="AT13" s="23">
        <f>SUM(AJ13:AS13)</f>
        <v>10</v>
      </c>
      <c r="AU13" s="6" t="s">
        <v>150</v>
      </c>
      <c r="AV13" s="9">
        <v>55</v>
      </c>
      <c r="AW13" s="9">
        <v>56.7</v>
      </c>
      <c r="AX13" s="9">
        <v>58.4</v>
      </c>
      <c r="AY13" s="9">
        <v>60.1</v>
      </c>
      <c r="AZ13" s="9">
        <v>61.9</v>
      </c>
      <c r="BA13" s="9">
        <v>63.8</v>
      </c>
      <c r="BB13" s="9">
        <v>65.7</v>
      </c>
      <c r="BC13" s="9">
        <v>67.7</v>
      </c>
      <c r="BD13" s="9">
        <v>69.7</v>
      </c>
      <c r="BE13" s="9">
        <v>71.8</v>
      </c>
      <c r="BF13" s="9">
        <f>SUM(AU13:BE13)</f>
        <v>630.8</v>
      </c>
      <c r="BG13" s="139" t="s">
        <v>41</v>
      </c>
      <c r="BH13" s="143" t="s">
        <v>42</v>
      </c>
      <c r="BI13" s="139" t="s">
        <v>43</v>
      </c>
      <c r="BJ13" s="139"/>
      <c r="BK13" s="139" t="s">
        <v>44</v>
      </c>
      <c r="BL13" s="143" t="s">
        <v>67</v>
      </c>
      <c r="BM13" s="155"/>
      <c r="BN13" s="155"/>
      <c r="BO13" s="2"/>
      <c r="BP13" s="2"/>
      <c r="BQ13" s="2"/>
      <c r="BR13" s="2"/>
      <c r="BS13" s="2"/>
      <c r="BT13" s="2"/>
      <c r="BU13" s="2"/>
      <c r="BV13" s="2"/>
      <c r="BW13" s="2"/>
      <c r="BX13" s="2"/>
      <c r="BY13" s="2"/>
      <c r="BZ13" s="2"/>
      <c r="CA13" s="2"/>
      <c r="CB13" s="2"/>
      <c r="CC13" s="2"/>
      <c r="CD13" s="2"/>
      <c r="CE13" s="2"/>
      <c r="CF13" s="2"/>
      <c r="CG13" s="2"/>
      <c r="CH13" s="2"/>
    </row>
    <row r="14" spans="1:86" ht="26.25" customHeight="1">
      <c r="A14" s="141"/>
      <c r="B14" s="146"/>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0" t="s">
        <v>68</v>
      </c>
      <c r="AI14" s="10" t="s">
        <v>150</v>
      </c>
      <c r="AJ14" s="12" t="s">
        <v>150</v>
      </c>
      <c r="AK14" s="12">
        <v>1.2</v>
      </c>
      <c r="AL14" s="12" t="s">
        <v>150</v>
      </c>
      <c r="AM14" s="12" t="s">
        <v>150</v>
      </c>
      <c r="AN14" s="12" t="s">
        <v>150</v>
      </c>
      <c r="AO14" s="12" t="s">
        <v>150</v>
      </c>
      <c r="AP14" s="12" t="s">
        <v>150</v>
      </c>
      <c r="AQ14" s="12" t="s">
        <v>150</v>
      </c>
      <c r="AR14" s="12" t="s">
        <v>150</v>
      </c>
      <c r="AS14" s="12" t="s">
        <v>150</v>
      </c>
      <c r="AT14" s="21" t="s">
        <v>150</v>
      </c>
      <c r="AU14" s="11" t="s">
        <v>150</v>
      </c>
      <c r="AV14" s="10">
        <v>0</v>
      </c>
      <c r="AW14" s="14">
        <v>67.7</v>
      </c>
      <c r="AX14" s="15" t="s">
        <v>150</v>
      </c>
      <c r="AY14" s="15" t="s">
        <v>150</v>
      </c>
      <c r="AZ14" s="15" t="s">
        <v>150</v>
      </c>
      <c r="BA14" s="15" t="s">
        <v>150</v>
      </c>
      <c r="BB14" s="15" t="s">
        <v>150</v>
      </c>
      <c r="BC14" s="15" t="s">
        <v>150</v>
      </c>
      <c r="BD14" s="15" t="s">
        <v>150</v>
      </c>
      <c r="BE14" s="24" t="s">
        <v>150</v>
      </c>
      <c r="BF14" s="14">
        <v>630.8</v>
      </c>
      <c r="BG14" s="141"/>
      <c r="BH14" s="141"/>
      <c r="BI14" s="141"/>
      <c r="BJ14" s="141"/>
      <c r="BK14" s="141"/>
      <c r="BL14" s="141"/>
      <c r="BM14" s="141"/>
      <c r="BN14" s="141"/>
      <c r="BO14" s="2"/>
      <c r="BP14" s="2"/>
      <c r="BQ14" s="2"/>
      <c r="BR14" s="2"/>
      <c r="BS14" s="2"/>
      <c r="BT14" s="2"/>
      <c r="BU14" s="2"/>
      <c r="BV14" s="2"/>
      <c r="BW14" s="2"/>
      <c r="BX14" s="2"/>
      <c r="BY14" s="2"/>
      <c r="BZ14" s="2"/>
      <c r="CA14" s="2"/>
      <c r="CB14" s="2"/>
      <c r="CC14" s="2"/>
      <c r="CD14" s="2"/>
      <c r="CE14" s="2"/>
      <c r="CF14" s="2"/>
      <c r="CG14" s="2"/>
      <c r="CH14" s="2"/>
    </row>
    <row r="15" spans="1:86" ht="26.25" customHeight="1">
      <c r="A15" s="141"/>
      <c r="B15" s="146"/>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0"/>
      <c r="AA15" s="140"/>
      <c r="AB15" s="140"/>
      <c r="AC15" s="140"/>
      <c r="AD15" s="140"/>
      <c r="AE15" s="140"/>
      <c r="AF15" s="140"/>
      <c r="AG15" s="140"/>
      <c r="AH15" s="92" t="s">
        <v>47</v>
      </c>
      <c r="AI15" s="92" t="s">
        <v>150</v>
      </c>
      <c r="AJ15" s="93">
        <v>0.8</v>
      </c>
      <c r="AK15" s="93" t="s">
        <v>150</v>
      </c>
      <c r="AL15" s="93" t="s">
        <v>150</v>
      </c>
      <c r="AM15" s="93" t="s">
        <v>150</v>
      </c>
      <c r="AN15" s="93" t="s">
        <v>150</v>
      </c>
      <c r="AO15" s="93" t="s">
        <v>150</v>
      </c>
      <c r="AP15" s="93" t="s">
        <v>150</v>
      </c>
      <c r="AQ15" s="93" t="s">
        <v>150</v>
      </c>
      <c r="AR15" s="93" t="s">
        <v>150</v>
      </c>
      <c r="AS15" s="93" t="s">
        <v>150</v>
      </c>
      <c r="AT15" s="93" t="s">
        <v>150</v>
      </c>
      <c r="AU15" s="92" t="s">
        <v>150</v>
      </c>
      <c r="AV15" s="92">
        <v>44</v>
      </c>
      <c r="AW15" s="95" t="s">
        <v>150</v>
      </c>
      <c r="AX15" s="95" t="s">
        <v>150</v>
      </c>
      <c r="AY15" s="95" t="s">
        <v>150</v>
      </c>
      <c r="AZ15" s="95" t="s">
        <v>150</v>
      </c>
      <c r="BA15" s="95" t="s">
        <v>150</v>
      </c>
      <c r="BB15" s="95" t="s">
        <v>150</v>
      </c>
      <c r="BC15" s="95" t="s">
        <v>150</v>
      </c>
      <c r="BD15" s="95" t="s">
        <v>150</v>
      </c>
      <c r="BE15" s="98" t="s">
        <v>150</v>
      </c>
      <c r="BF15" s="95">
        <v>44</v>
      </c>
      <c r="BG15" s="140"/>
      <c r="BH15" s="140"/>
      <c r="BI15" s="140"/>
      <c r="BJ15" s="140"/>
      <c r="BK15" s="140"/>
      <c r="BL15" s="140"/>
      <c r="BM15" s="140"/>
      <c r="BN15" s="140"/>
      <c r="BO15" s="2"/>
      <c r="BP15" s="2"/>
      <c r="BQ15" s="2"/>
      <c r="BR15" s="2"/>
      <c r="BS15" s="2"/>
      <c r="BT15" s="2"/>
      <c r="BU15" s="2"/>
      <c r="BV15" s="2"/>
      <c r="BW15" s="2"/>
      <c r="BX15" s="2"/>
      <c r="BY15" s="2"/>
      <c r="BZ15" s="2"/>
      <c r="CA15" s="2"/>
      <c r="CB15" s="2"/>
      <c r="CC15" s="2"/>
      <c r="CD15" s="2"/>
      <c r="CE15" s="2"/>
      <c r="CF15" s="2"/>
      <c r="CG15" s="2"/>
      <c r="CH15" s="2"/>
    </row>
    <row r="16" spans="1:86" ht="26.25" customHeight="1">
      <c r="A16" s="141"/>
      <c r="B16" s="146"/>
      <c r="C16" s="141"/>
      <c r="D16" s="141"/>
      <c r="E16" s="141"/>
      <c r="F16" s="141"/>
      <c r="G16" s="141"/>
      <c r="H16" s="141"/>
      <c r="I16" s="141"/>
      <c r="J16" s="140"/>
      <c r="K16" s="140"/>
      <c r="L16" s="140"/>
      <c r="M16" s="140"/>
      <c r="N16" s="140"/>
      <c r="O16" s="140"/>
      <c r="P16" s="140"/>
      <c r="Q16" s="140"/>
      <c r="R16" s="140"/>
      <c r="S16" s="140"/>
      <c r="T16" s="140"/>
      <c r="U16" s="140"/>
      <c r="V16" s="140"/>
      <c r="W16" s="140"/>
      <c r="X16" s="141"/>
      <c r="Y16" s="141"/>
      <c r="Z16" s="143" t="s">
        <v>69</v>
      </c>
      <c r="AA16" s="143" t="s">
        <v>70</v>
      </c>
      <c r="AB16" s="143" t="s">
        <v>71</v>
      </c>
      <c r="AC16" s="143" t="s">
        <v>58</v>
      </c>
      <c r="AD16" s="143">
        <v>0</v>
      </c>
      <c r="AE16" s="143">
        <v>2020</v>
      </c>
      <c r="AF16" s="151">
        <v>44197</v>
      </c>
      <c r="AG16" s="151">
        <v>45291</v>
      </c>
      <c r="AH16" s="5" t="s">
        <v>35</v>
      </c>
      <c r="AI16" s="7" t="s">
        <v>150</v>
      </c>
      <c r="AJ16" s="17">
        <v>0.2</v>
      </c>
      <c r="AK16" s="17">
        <v>0.5</v>
      </c>
      <c r="AL16" s="17">
        <v>1</v>
      </c>
      <c r="AM16" s="17" t="s">
        <v>150</v>
      </c>
      <c r="AN16" s="7" t="s">
        <v>150</v>
      </c>
      <c r="AO16" s="7" t="s">
        <v>150</v>
      </c>
      <c r="AP16" s="7" t="s">
        <v>150</v>
      </c>
      <c r="AQ16" s="7" t="s">
        <v>150</v>
      </c>
      <c r="AR16" s="7" t="s">
        <v>150</v>
      </c>
      <c r="AS16" s="7" t="s">
        <v>150</v>
      </c>
      <c r="AT16" s="6">
        <v>1</v>
      </c>
      <c r="AU16" s="6" t="s">
        <v>150</v>
      </c>
      <c r="AV16" s="9">
        <v>55</v>
      </c>
      <c r="AW16" s="9">
        <v>56.7</v>
      </c>
      <c r="AX16" s="9">
        <v>58.4</v>
      </c>
      <c r="AY16" s="9">
        <f>AX16+(AX16*0.03)</f>
        <v>60.152</v>
      </c>
      <c r="AZ16" s="9" t="s">
        <v>150</v>
      </c>
      <c r="BA16" s="9" t="s">
        <v>150</v>
      </c>
      <c r="BB16" s="9" t="s">
        <v>150</v>
      </c>
      <c r="BC16" s="9" t="s">
        <v>150</v>
      </c>
      <c r="BD16" s="25" t="s">
        <v>150</v>
      </c>
      <c r="BE16" s="25" t="s">
        <v>150</v>
      </c>
      <c r="BF16" s="9">
        <f>SUM(AU16:BE16)</f>
        <v>230.252</v>
      </c>
      <c r="BG16" s="139" t="s">
        <v>41</v>
      </c>
      <c r="BH16" s="143" t="s">
        <v>42</v>
      </c>
      <c r="BI16" s="139" t="s">
        <v>43</v>
      </c>
      <c r="BJ16" s="139"/>
      <c r="BK16" s="139" t="s">
        <v>44</v>
      </c>
      <c r="BL16" s="143" t="s">
        <v>67</v>
      </c>
      <c r="BM16" s="155"/>
      <c r="BN16" s="155"/>
      <c r="BO16" s="2"/>
      <c r="BP16" s="2"/>
      <c r="BQ16" s="2"/>
      <c r="BR16" s="2"/>
      <c r="BS16" s="2"/>
      <c r="BT16" s="2"/>
      <c r="BU16" s="2"/>
      <c r="BV16" s="2"/>
      <c r="BW16" s="2"/>
      <c r="BX16" s="2"/>
      <c r="BY16" s="2"/>
      <c r="BZ16" s="2"/>
      <c r="CA16" s="2"/>
      <c r="CB16" s="2"/>
      <c r="CC16" s="2"/>
      <c r="CD16" s="2"/>
      <c r="CE16" s="2"/>
      <c r="CF16" s="2"/>
      <c r="CG16" s="2"/>
      <c r="CH16" s="2"/>
    </row>
    <row r="17" spans="1:86" ht="26.25" customHeight="1">
      <c r="A17" s="141"/>
      <c r="B17" s="146"/>
      <c r="C17" s="141"/>
      <c r="D17" s="141"/>
      <c r="E17" s="141"/>
      <c r="F17" s="141"/>
      <c r="G17" s="141"/>
      <c r="H17" s="141"/>
      <c r="I17" s="141"/>
      <c r="J17" s="84" t="s">
        <v>68</v>
      </c>
      <c r="K17" s="85" t="s">
        <v>150</v>
      </c>
      <c r="L17" s="86">
        <v>0.03</v>
      </c>
      <c r="M17" s="86">
        <v>0.12</v>
      </c>
      <c r="N17" s="86">
        <v>0.15</v>
      </c>
      <c r="O17" s="86">
        <v>0.2</v>
      </c>
      <c r="P17" s="86">
        <v>0.3</v>
      </c>
      <c r="Q17" s="86">
        <v>0.5</v>
      </c>
      <c r="R17" s="86">
        <v>0.7</v>
      </c>
      <c r="S17" s="86">
        <v>0.8</v>
      </c>
      <c r="T17" s="86">
        <v>0.9</v>
      </c>
      <c r="U17" s="86">
        <v>1</v>
      </c>
      <c r="V17" s="86">
        <v>1</v>
      </c>
      <c r="W17" s="87">
        <v>1491.9</v>
      </c>
      <c r="X17" s="141"/>
      <c r="Y17" s="141"/>
      <c r="Z17" s="141"/>
      <c r="AA17" s="141"/>
      <c r="AB17" s="141"/>
      <c r="AC17" s="141"/>
      <c r="AD17" s="141"/>
      <c r="AE17" s="141"/>
      <c r="AF17" s="141"/>
      <c r="AG17" s="141"/>
      <c r="AH17" s="10" t="s">
        <v>68</v>
      </c>
      <c r="AI17" s="21" t="s">
        <v>150</v>
      </c>
      <c r="AJ17" s="20" t="s">
        <v>150</v>
      </c>
      <c r="AK17" s="20" t="s">
        <v>150</v>
      </c>
      <c r="AL17" s="20">
        <v>0.5</v>
      </c>
      <c r="AM17" s="20">
        <v>1</v>
      </c>
      <c r="AN17" s="21" t="s">
        <v>150</v>
      </c>
      <c r="AO17" s="21" t="s">
        <v>150</v>
      </c>
      <c r="AP17" s="21" t="s">
        <v>150</v>
      </c>
      <c r="AQ17" s="21" t="s">
        <v>150</v>
      </c>
      <c r="AR17" s="21" t="s">
        <v>150</v>
      </c>
      <c r="AS17" s="21" t="s">
        <v>150</v>
      </c>
      <c r="AT17" s="11" t="s">
        <v>150</v>
      </c>
      <c r="AU17" s="11" t="s">
        <v>150</v>
      </c>
      <c r="AV17" s="14" t="s">
        <v>150</v>
      </c>
      <c r="AW17" s="14" t="s">
        <v>150</v>
      </c>
      <c r="AX17" s="14">
        <v>111.7</v>
      </c>
      <c r="AY17" s="14">
        <v>118.55199999999999</v>
      </c>
      <c r="AZ17" s="15" t="s">
        <v>150</v>
      </c>
      <c r="BA17" s="15" t="s">
        <v>150</v>
      </c>
      <c r="BB17" s="15" t="s">
        <v>150</v>
      </c>
      <c r="BC17" s="15" t="s">
        <v>150</v>
      </c>
      <c r="BD17" s="24" t="s">
        <v>150</v>
      </c>
      <c r="BE17" s="24" t="s">
        <v>150</v>
      </c>
      <c r="BF17" s="14">
        <v>230.3</v>
      </c>
      <c r="BG17" s="141"/>
      <c r="BH17" s="141"/>
      <c r="BI17" s="141"/>
      <c r="BJ17" s="141"/>
      <c r="BK17" s="141"/>
      <c r="BL17" s="141"/>
      <c r="BM17" s="141"/>
      <c r="BN17" s="141"/>
      <c r="BO17" s="2"/>
      <c r="BP17" s="2"/>
      <c r="BQ17" s="2"/>
      <c r="BR17" s="2"/>
      <c r="BS17" s="2"/>
      <c r="BT17" s="2"/>
      <c r="BU17" s="2"/>
      <c r="BV17" s="2"/>
      <c r="BW17" s="2"/>
      <c r="BX17" s="2"/>
      <c r="BY17" s="2"/>
      <c r="BZ17" s="2"/>
      <c r="CA17" s="2"/>
      <c r="CB17" s="2"/>
      <c r="CC17" s="2"/>
      <c r="CD17" s="2"/>
      <c r="CE17" s="2"/>
      <c r="CF17" s="2"/>
      <c r="CG17" s="2"/>
      <c r="CH17" s="2"/>
    </row>
    <row r="18" spans="1:86" ht="26.25" customHeight="1">
      <c r="A18" s="141"/>
      <c r="B18" s="147"/>
      <c r="C18" s="140"/>
      <c r="D18" s="140"/>
      <c r="E18" s="140"/>
      <c r="F18" s="140"/>
      <c r="G18" s="140"/>
      <c r="H18" s="140"/>
      <c r="I18" s="140"/>
      <c r="J18" s="88" t="s">
        <v>47</v>
      </c>
      <c r="K18" s="90" t="s">
        <v>150</v>
      </c>
      <c r="L18" s="91">
        <v>0.029</v>
      </c>
      <c r="M18" s="91" t="s">
        <v>150</v>
      </c>
      <c r="N18" s="90" t="s">
        <v>150</v>
      </c>
      <c r="O18" s="90" t="s">
        <v>150</v>
      </c>
      <c r="P18" s="90" t="s">
        <v>150</v>
      </c>
      <c r="Q18" s="90" t="s">
        <v>150</v>
      </c>
      <c r="R18" s="90" t="s">
        <v>150</v>
      </c>
      <c r="S18" s="90" t="s">
        <v>150</v>
      </c>
      <c r="T18" s="90" t="s">
        <v>150</v>
      </c>
      <c r="U18" s="90" t="s">
        <v>150</v>
      </c>
      <c r="V18" s="91" t="s">
        <v>150</v>
      </c>
      <c r="W18" s="93">
        <v>99</v>
      </c>
      <c r="X18" s="140"/>
      <c r="Y18" s="140"/>
      <c r="Z18" s="140"/>
      <c r="AA18" s="140"/>
      <c r="AB18" s="140"/>
      <c r="AC18" s="140"/>
      <c r="AD18" s="140"/>
      <c r="AE18" s="140"/>
      <c r="AF18" s="140"/>
      <c r="AG18" s="140"/>
      <c r="AH18" s="92" t="s">
        <v>47</v>
      </c>
      <c r="AI18" s="93" t="s">
        <v>150</v>
      </c>
      <c r="AJ18" s="97">
        <v>0</v>
      </c>
      <c r="AK18" s="97" t="s">
        <v>150</v>
      </c>
      <c r="AL18" s="97" t="s">
        <v>150</v>
      </c>
      <c r="AM18" s="97" t="s">
        <v>150</v>
      </c>
      <c r="AN18" s="93" t="s">
        <v>150</v>
      </c>
      <c r="AO18" s="93" t="s">
        <v>150</v>
      </c>
      <c r="AP18" s="93" t="s">
        <v>150</v>
      </c>
      <c r="AQ18" s="93" t="s">
        <v>150</v>
      </c>
      <c r="AR18" s="93" t="s">
        <v>150</v>
      </c>
      <c r="AS18" s="93" t="s">
        <v>150</v>
      </c>
      <c r="AT18" s="92" t="s">
        <v>150</v>
      </c>
      <c r="AU18" s="92" t="s">
        <v>150</v>
      </c>
      <c r="AV18" s="95">
        <v>0</v>
      </c>
      <c r="AW18" s="95" t="s">
        <v>150</v>
      </c>
      <c r="AX18" s="95" t="s">
        <v>150</v>
      </c>
      <c r="AY18" s="95" t="s">
        <v>150</v>
      </c>
      <c r="AZ18" s="95" t="s">
        <v>150</v>
      </c>
      <c r="BA18" s="95" t="s">
        <v>150</v>
      </c>
      <c r="BB18" s="95" t="s">
        <v>150</v>
      </c>
      <c r="BC18" s="95" t="s">
        <v>150</v>
      </c>
      <c r="BD18" s="98" t="s">
        <v>150</v>
      </c>
      <c r="BE18" s="98" t="s">
        <v>150</v>
      </c>
      <c r="BF18" s="95">
        <v>0</v>
      </c>
      <c r="BG18" s="140"/>
      <c r="BH18" s="140"/>
      <c r="BI18" s="140"/>
      <c r="BJ18" s="140"/>
      <c r="BK18" s="140"/>
      <c r="BL18" s="140"/>
      <c r="BM18" s="140"/>
      <c r="BN18" s="140"/>
      <c r="BO18" s="2"/>
      <c r="BP18" s="2"/>
      <c r="BQ18" s="2"/>
      <c r="BR18" s="2"/>
      <c r="BS18" s="2"/>
      <c r="BT18" s="2"/>
      <c r="BU18" s="2"/>
      <c r="BV18" s="2"/>
      <c r="BW18" s="2"/>
      <c r="BX18" s="2"/>
      <c r="BY18" s="2"/>
      <c r="BZ18" s="2"/>
      <c r="CA18" s="2"/>
      <c r="CB18" s="2"/>
      <c r="CC18" s="2"/>
      <c r="CD18" s="2"/>
      <c r="CE18" s="2"/>
      <c r="CF18" s="2"/>
      <c r="CG18" s="2"/>
      <c r="CH18" s="2"/>
    </row>
    <row r="19" spans="1:86" ht="32.25" customHeight="1">
      <c r="A19" s="141"/>
      <c r="B19" s="148" t="s">
        <v>72</v>
      </c>
      <c r="C19" s="143" t="s">
        <v>73</v>
      </c>
      <c r="D19" s="143" t="s">
        <v>74</v>
      </c>
      <c r="E19" s="142">
        <v>43831</v>
      </c>
      <c r="F19" s="142">
        <v>47848</v>
      </c>
      <c r="G19" s="142" t="s">
        <v>33</v>
      </c>
      <c r="H19" s="143">
        <v>0</v>
      </c>
      <c r="I19" s="143">
        <v>2020</v>
      </c>
      <c r="J19" s="143" t="s">
        <v>35</v>
      </c>
      <c r="K19" s="143" t="s">
        <v>150</v>
      </c>
      <c r="L19" s="143">
        <v>1</v>
      </c>
      <c r="M19" s="143">
        <v>1</v>
      </c>
      <c r="N19" s="143">
        <v>1</v>
      </c>
      <c r="O19" s="143">
        <v>1</v>
      </c>
      <c r="P19" s="143">
        <v>1</v>
      </c>
      <c r="Q19" s="143">
        <v>1</v>
      </c>
      <c r="R19" s="143">
        <v>1</v>
      </c>
      <c r="S19" s="143">
        <v>1</v>
      </c>
      <c r="T19" s="143">
        <v>1</v>
      </c>
      <c r="U19" s="143">
        <v>1</v>
      </c>
      <c r="V19" s="143">
        <f>SUM(K19:U24)</f>
        <v>10</v>
      </c>
      <c r="W19" s="143">
        <v>379</v>
      </c>
      <c r="X19" s="143" t="s">
        <v>36</v>
      </c>
      <c r="Y19" s="143" t="s">
        <v>75</v>
      </c>
      <c r="Z19" s="143" t="s">
        <v>76</v>
      </c>
      <c r="AA19" s="143" t="s">
        <v>77</v>
      </c>
      <c r="AB19" s="143" t="s">
        <v>78</v>
      </c>
      <c r="AC19" s="139" t="s">
        <v>33</v>
      </c>
      <c r="AD19" s="139">
        <v>0</v>
      </c>
      <c r="AE19" s="139">
        <v>2020</v>
      </c>
      <c r="AF19" s="142">
        <v>44197</v>
      </c>
      <c r="AG19" s="142">
        <v>46752</v>
      </c>
      <c r="AH19" s="5" t="s">
        <v>35</v>
      </c>
      <c r="AI19" s="6" t="s">
        <v>150</v>
      </c>
      <c r="AJ19" s="6">
        <v>1</v>
      </c>
      <c r="AK19" s="6" t="s">
        <v>150</v>
      </c>
      <c r="AL19" s="6">
        <v>1</v>
      </c>
      <c r="AM19" s="6" t="s">
        <v>150</v>
      </c>
      <c r="AN19" s="6">
        <v>1</v>
      </c>
      <c r="AO19" s="6" t="s">
        <v>150</v>
      </c>
      <c r="AP19" s="6">
        <v>1</v>
      </c>
      <c r="AQ19" s="1" t="s">
        <v>150</v>
      </c>
      <c r="AR19" s="1" t="s">
        <v>150</v>
      </c>
      <c r="AS19" s="1" t="s">
        <v>150</v>
      </c>
      <c r="AT19" s="6">
        <v>4</v>
      </c>
      <c r="AU19" s="1" t="s">
        <v>150</v>
      </c>
      <c r="AV19" s="9">
        <v>25</v>
      </c>
      <c r="AW19" s="9" t="s">
        <v>150</v>
      </c>
      <c r="AX19" s="9">
        <v>51</v>
      </c>
      <c r="AY19" s="9" t="s">
        <v>150</v>
      </c>
      <c r="AZ19" s="9">
        <v>55</v>
      </c>
      <c r="BA19" s="9" t="s">
        <v>150</v>
      </c>
      <c r="BB19" s="9">
        <v>59</v>
      </c>
      <c r="BC19" s="9" t="s">
        <v>150</v>
      </c>
      <c r="BD19" s="25" t="s">
        <v>150</v>
      </c>
      <c r="BE19" s="25" t="s">
        <v>150</v>
      </c>
      <c r="BF19" s="9">
        <f>SUM(AU19:BE19)</f>
        <v>190</v>
      </c>
      <c r="BG19" s="139" t="s">
        <v>41</v>
      </c>
      <c r="BH19" s="143" t="s">
        <v>42</v>
      </c>
      <c r="BI19" s="139" t="s">
        <v>43</v>
      </c>
      <c r="BJ19" s="155"/>
      <c r="BK19" s="155"/>
      <c r="BL19" s="155"/>
      <c r="BM19" s="155"/>
      <c r="BN19" s="155"/>
      <c r="BO19" s="2"/>
      <c r="BP19" s="2"/>
      <c r="BQ19" s="2"/>
      <c r="BR19" s="2"/>
      <c r="BS19" s="2"/>
      <c r="BT19" s="2"/>
      <c r="BU19" s="2"/>
      <c r="BV19" s="2"/>
      <c r="BW19" s="2"/>
      <c r="BX19" s="2"/>
      <c r="BY19" s="2"/>
      <c r="BZ19" s="2"/>
      <c r="CA19" s="2"/>
      <c r="CB19" s="2"/>
      <c r="CC19" s="2"/>
      <c r="CD19" s="2"/>
      <c r="CE19" s="2"/>
      <c r="CF19" s="2"/>
      <c r="CG19" s="2"/>
      <c r="CH19" s="2"/>
    </row>
    <row r="20" spans="1:86" ht="32.25" customHeight="1">
      <c r="A20" s="141"/>
      <c r="B20" s="149"/>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0" t="s">
        <v>68</v>
      </c>
      <c r="AI20" s="11" t="s">
        <v>150</v>
      </c>
      <c r="AJ20" s="10" t="s">
        <v>150</v>
      </c>
      <c r="AK20" s="11" t="s">
        <v>150</v>
      </c>
      <c r="AL20" s="10">
        <v>1.6</v>
      </c>
      <c r="AM20" s="11" t="s">
        <v>150</v>
      </c>
      <c r="AN20" s="11" t="s">
        <v>150</v>
      </c>
      <c r="AO20" s="11" t="s">
        <v>150</v>
      </c>
      <c r="AP20" s="11" t="s">
        <v>150</v>
      </c>
      <c r="AQ20" s="26" t="s">
        <v>150</v>
      </c>
      <c r="AR20" s="26" t="s">
        <v>150</v>
      </c>
      <c r="AS20" s="26" t="s">
        <v>150</v>
      </c>
      <c r="AT20" s="11" t="s">
        <v>150</v>
      </c>
      <c r="AU20" s="26" t="s">
        <v>150</v>
      </c>
      <c r="AV20" s="15" t="s">
        <v>150</v>
      </c>
      <c r="AW20" s="15" t="s">
        <v>150</v>
      </c>
      <c r="AX20" s="14">
        <v>66</v>
      </c>
      <c r="AY20" s="15" t="s">
        <v>150</v>
      </c>
      <c r="AZ20" s="15" t="s">
        <v>150</v>
      </c>
      <c r="BA20" s="15" t="s">
        <v>150</v>
      </c>
      <c r="BB20" s="15" t="s">
        <v>150</v>
      </c>
      <c r="BC20" s="15" t="s">
        <v>150</v>
      </c>
      <c r="BD20" s="24" t="s">
        <v>150</v>
      </c>
      <c r="BE20" s="24" t="s">
        <v>150</v>
      </c>
      <c r="BF20" s="15" t="s">
        <v>150</v>
      </c>
      <c r="BG20" s="141"/>
      <c r="BH20" s="141"/>
      <c r="BI20" s="141"/>
      <c r="BJ20" s="141"/>
      <c r="BK20" s="141"/>
      <c r="BL20" s="141"/>
      <c r="BM20" s="141"/>
      <c r="BN20" s="141"/>
      <c r="BO20" s="2"/>
      <c r="BP20" s="2"/>
      <c r="BQ20" s="2"/>
      <c r="BR20" s="2"/>
      <c r="BS20" s="2"/>
      <c r="BT20" s="2"/>
      <c r="BU20" s="2"/>
      <c r="BV20" s="2"/>
      <c r="BW20" s="2"/>
      <c r="BX20" s="2"/>
      <c r="BY20" s="2"/>
      <c r="BZ20" s="2"/>
      <c r="CA20" s="2"/>
      <c r="CB20" s="2"/>
      <c r="CC20" s="2"/>
      <c r="CD20" s="2"/>
      <c r="CE20" s="2"/>
      <c r="CF20" s="2"/>
      <c r="CG20" s="2"/>
      <c r="CH20" s="2"/>
    </row>
    <row r="21" spans="1:86" ht="32.25" customHeight="1">
      <c r="A21" s="141"/>
      <c r="B21" s="149"/>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0"/>
      <c r="AA21" s="140"/>
      <c r="AB21" s="140"/>
      <c r="AC21" s="140"/>
      <c r="AD21" s="140"/>
      <c r="AE21" s="140"/>
      <c r="AF21" s="140"/>
      <c r="AG21" s="140"/>
      <c r="AH21" s="92" t="s">
        <v>47</v>
      </c>
      <c r="AI21" s="92" t="s">
        <v>150</v>
      </c>
      <c r="AJ21" s="92">
        <v>0.4</v>
      </c>
      <c r="AK21" s="92" t="s">
        <v>150</v>
      </c>
      <c r="AL21" s="92" t="s">
        <v>150</v>
      </c>
      <c r="AM21" s="92" t="s">
        <v>150</v>
      </c>
      <c r="AN21" s="92" t="s">
        <v>150</v>
      </c>
      <c r="AO21" s="92" t="s">
        <v>150</v>
      </c>
      <c r="AP21" s="92" t="s">
        <v>150</v>
      </c>
      <c r="AQ21" s="99" t="s">
        <v>150</v>
      </c>
      <c r="AR21" s="99" t="s">
        <v>150</v>
      </c>
      <c r="AS21" s="99" t="s">
        <v>150</v>
      </c>
      <c r="AT21" s="92">
        <v>0.4</v>
      </c>
      <c r="AU21" s="99" t="s">
        <v>150</v>
      </c>
      <c r="AV21" s="95">
        <v>10</v>
      </c>
      <c r="AW21" s="95" t="s">
        <v>150</v>
      </c>
      <c r="AX21" s="95" t="s">
        <v>150</v>
      </c>
      <c r="AY21" s="95" t="s">
        <v>150</v>
      </c>
      <c r="AZ21" s="95" t="s">
        <v>150</v>
      </c>
      <c r="BA21" s="95" t="s">
        <v>150</v>
      </c>
      <c r="BB21" s="95" t="s">
        <v>150</v>
      </c>
      <c r="BC21" s="95" t="s">
        <v>150</v>
      </c>
      <c r="BD21" s="98" t="s">
        <v>150</v>
      </c>
      <c r="BE21" s="98" t="s">
        <v>150</v>
      </c>
      <c r="BF21" s="95">
        <v>10</v>
      </c>
      <c r="BG21" s="140"/>
      <c r="BH21" s="140"/>
      <c r="BI21" s="140"/>
      <c r="BJ21" s="140"/>
      <c r="BK21" s="140"/>
      <c r="BL21" s="140"/>
      <c r="BM21" s="140"/>
      <c r="BN21" s="140"/>
      <c r="BO21" s="2"/>
      <c r="BP21" s="2"/>
      <c r="BQ21" s="2"/>
      <c r="BR21" s="2"/>
      <c r="BS21" s="2"/>
      <c r="BT21" s="2"/>
      <c r="BU21" s="2"/>
      <c r="BV21" s="2"/>
      <c r="BW21" s="2"/>
      <c r="BX21" s="2"/>
      <c r="BY21" s="2"/>
      <c r="BZ21" s="2"/>
      <c r="CA21" s="2"/>
      <c r="CB21" s="2"/>
      <c r="CC21" s="2"/>
      <c r="CD21" s="2"/>
      <c r="CE21" s="2"/>
      <c r="CF21" s="2"/>
      <c r="CG21" s="2"/>
      <c r="CH21" s="2"/>
    </row>
    <row r="22" spans="1:86" ht="12.75" customHeight="1">
      <c r="A22" s="141"/>
      <c r="B22" s="149"/>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3" t="s">
        <v>79</v>
      </c>
      <c r="AA22" s="143" t="s">
        <v>80</v>
      </c>
      <c r="AB22" s="143" t="s">
        <v>81</v>
      </c>
      <c r="AC22" s="139" t="s">
        <v>33</v>
      </c>
      <c r="AD22" s="139">
        <v>0</v>
      </c>
      <c r="AE22" s="139">
        <v>2020</v>
      </c>
      <c r="AF22" s="142">
        <v>44562</v>
      </c>
      <c r="AG22" s="142">
        <v>46387</v>
      </c>
      <c r="AH22" s="5" t="s">
        <v>35</v>
      </c>
      <c r="AI22" s="6" t="s">
        <v>150</v>
      </c>
      <c r="AJ22" s="6" t="s">
        <v>150</v>
      </c>
      <c r="AK22" s="6">
        <v>1</v>
      </c>
      <c r="AL22" s="6" t="s">
        <v>150</v>
      </c>
      <c r="AM22" s="6">
        <v>1</v>
      </c>
      <c r="AN22" s="6" t="s">
        <v>150</v>
      </c>
      <c r="AO22" s="6">
        <v>1</v>
      </c>
      <c r="AP22" s="6" t="s">
        <v>150</v>
      </c>
      <c r="AQ22" s="1" t="s">
        <v>150</v>
      </c>
      <c r="AR22" s="1" t="s">
        <v>150</v>
      </c>
      <c r="AS22" s="1" t="s">
        <v>150</v>
      </c>
      <c r="AT22" s="27">
        <v>3</v>
      </c>
      <c r="AU22" s="1" t="s">
        <v>150</v>
      </c>
      <c r="AV22" s="9" t="s">
        <v>150</v>
      </c>
      <c r="AW22" s="9">
        <v>12</v>
      </c>
      <c r="AX22" s="9" t="s">
        <v>150</v>
      </c>
      <c r="AY22" s="9">
        <v>14</v>
      </c>
      <c r="AZ22" s="9" t="s">
        <v>150</v>
      </c>
      <c r="BA22" s="9">
        <v>14</v>
      </c>
      <c r="BB22" s="9" t="s">
        <v>150</v>
      </c>
      <c r="BC22" s="9" t="s">
        <v>150</v>
      </c>
      <c r="BD22" s="9" t="s">
        <v>150</v>
      </c>
      <c r="BE22" s="9" t="s">
        <v>150</v>
      </c>
      <c r="BF22" s="9">
        <f>SUM(AU22:BE22)</f>
        <v>40</v>
      </c>
      <c r="BG22" s="163" t="s">
        <v>41</v>
      </c>
      <c r="BH22" s="163" t="s">
        <v>42</v>
      </c>
      <c r="BI22" s="163" t="s">
        <v>43</v>
      </c>
      <c r="BJ22" s="155"/>
      <c r="BK22" s="155"/>
      <c r="BL22" s="155"/>
      <c r="BM22" s="155"/>
      <c r="BN22" s="155"/>
      <c r="BO22" s="2"/>
      <c r="BP22" s="2"/>
      <c r="BQ22" s="2"/>
      <c r="BR22" s="2"/>
      <c r="BS22" s="2"/>
      <c r="BT22" s="2"/>
      <c r="BU22" s="2"/>
      <c r="BV22" s="2"/>
      <c r="BW22" s="2"/>
      <c r="BX22" s="2"/>
      <c r="BY22" s="2"/>
      <c r="BZ22" s="2"/>
      <c r="CA22" s="2"/>
      <c r="CB22" s="2"/>
      <c r="CC22" s="2"/>
      <c r="CD22" s="2"/>
      <c r="CE22" s="2"/>
      <c r="CF22" s="2"/>
      <c r="CG22" s="2"/>
      <c r="CH22" s="2"/>
    </row>
    <row r="23" spans="1:86" ht="12.75" customHeight="1">
      <c r="A23" s="141"/>
      <c r="B23" s="149"/>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0"/>
      <c r="AA23" s="140"/>
      <c r="AB23" s="140"/>
      <c r="AC23" s="140"/>
      <c r="AD23" s="140"/>
      <c r="AE23" s="140"/>
      <c r="AF23" s="140"/>
      <c r="AG23" s="140"/>
      <c r="AH23" s="92" t="s">
        <v>47</v>
      </c>
      <c r="AI23" s="92" t="s">
        <v>150</v>
      </c>
      <c r="AJ23" s="92" t="s">
        <v>150</v>
      </c>
      <c r="AK23" s="92" t="s">
        <v>150</v>
      </c>
      <c r="AL23" s="92" t="s">
        <v>150</v>
      </c>
      <c r="AM23" s="92" t="s">
        <v>150</v>
      </c>
      <c r="AN23" s="92" t="s">
        <v>150</v>
      </c>
      <c r="AO23" s="92" t="s">
        <v>150</v>
      </c>
      <c r="AP23" s="92" t="s">
        <v>150</v>
      </c>
      <c r="AQ23" s="99" t="s">
        <v>150</v>
      </c>
      <c r="AR23" s="99" t="s">
        <v>150</v>
      </c>
      <c r="AS23" s="99" t="s">
        <v>150</v>
      </c>
      <c r="AT23" s="100" t="s">
        <v>150</v>
      </c>
      <c r="AU23" s="99" t="s">
        <v>150</v>
      </c>
      <c r="AV23" s="95" t="s">
        <v>150</v>
      </c>
      <c r="AW23" s="95" t="s">
        <v>150</v>
      </c>
      <c r="AX23" s="95" t="s">
        <v>150</v>
      </c>
      <c r="AY23" s="95" t="s">
        <v>150</v>
      </c>
      <c r="AZ23" s="95" t="s">
        <v>150</v>
      </c>
      <c r="BA23" s="95" t="s">
        <v>150</v>
      </c>
      <c r="BB23" s="95" t="s">
        <v>150</v>
      </c>
      <c r="BC23" s="95" t="s">
        <v>150</v>
      </c>
      <c r="BD23" s="95" t="s">
        <v>150</v>
      </c>
      <c r="BE23" s="95" t="s">
        <v>150</v>
      </c>
      <c r="BF23" s="95" t="s">
        <v>150</v>
      </c>
      <c r="BG23" s="140"/>
      <c r="BH23" s="140"/>
      <c r="BI23" s="140"/>
      <c r="BJ23" s="140"/>
      <c r="BK23" s="140"/>
      <c r="BL23" s="140"/>
      <c r="BM23" s="140"/>
      <c r="BN23" s="140"/>
      <c r="BO23" s="2"/>
      <c r="BP23" s="2"/>
      <c r="BQ23" s="2"/>
      <c r="BR23" s="2"/>
      <c r="BS23" s="2"/>
      <c r="BT23" s="2"/>
      <c r="BU23" s="2"/>
      <c r="BV23" s="2"/>
      <c r="BW23" s="2"/>
      <c r="BX23" s="2"/>
      <c r="BY23" s="2"/>
      <c r="BZ23" s="2"/>
      <c r="CA23" s="2"/>
      <c r="CB23" s="2"/>
      <c r="CC23" s="2"/>
      <c r="CD23" s="2"/>
      <c r="CE23" s="2"/>
      <c r="CF23" s="2"/>
      <c r="CG23" s="2"/>
      <c r="CH23" s="2"/>
    </row>
    <row r="24" spans="1:86" ht="12.75" customHeight="1">
      <c r="A24" s="141"/>
      <c r="B24" s="149"/>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3" t="s">
        <v>82</v>
      </c>
      <c r="AA24" s="143" t="s">
        <v>83</v>
      </c>
      <c r="AB24" s="143" t="s">
        <v>84</v>
      </c>
      <c r="AC24" s="139" t="s">
        <v>33</v>
      </c>
      <c r="AD24" s="139">
        <v>0</v>
      </c>
      <c r="AE24" s="139">
        <v>2020</v>
      </c>
      <c r="AF24" s="142">
        <v>44562</v>
      </c>
      <c r="AG24" s="142">
        <v>46752</v>
      </c>
      <c r="AH24" s="5" t="s">
        <v>35</v>
      </c>
      <c r="AI24" s="6" t="s">
        <v>150</v>
      </c>
      <c r="AJ24" s="6" t="s">
        <v>150</v>
      </c>
      <c r="AK24" s="6">
        <v>1</v>
      </c>
      <c r="AL24" s="6">
        <v>1</v>
      </c>
      <c r="AM24" s="6">
        <v>1</v>
      </c>
      <c r="AN24" s="6">
        <v>1</v>
      </c>
      <c r="AO24" s="6">
        <v>1</v>
      </c>
      <c r="AP24" s="6">
        <v>1</v>
      </c>
      <c r="AQ24" s="1" t="s">
        <v>150</v>
      </c>
      <c r="AR24" s="1" t="s">
        <v>150</v>
      </c>
      <c r="AS24" s="1" t="s">
        <v>150</v>
      </c>
      <c r="AT24" s="27">
        <v>6</v>
      </c>
      <c r="AU24" s="1" t="s">
        <v>150</v>
      </c>
      <c r="AV24" s="9" t="s">
        <v>150</v>
      </c>
      <c r="AW24" s="9">
        <v>16</v>
      </c>
      <c r="AX24" s="9">
        <v>9</v>
      </c>
      <c r="AY24" s="9">
        <v>9</v>
      </c>
      <c r="AZ24" s="9">
        <v>9</v>
      </c>
      <c r="BA24" s="9">
        <v>10</v>
      </c>
      <c r="BB24" s="9">
        <v>10</v>
      </c>
      <c r="BC24" s="9" t="s">
        <v>150</v>
      </c>
      <c r="BD24" s="9" t="s">
        <v>150</v>
      </c>
      <c r="BE24" s="9" t="s">
        <v>150</v>
      </c>
      <c r="BF24" s="9">
        <f>SUM(AU24:BE24)</f>
        <v>63</v>
      </c>
      <c r="BG24" s="163" t="s">
        <v>41</v>
      </c>
      <c r="BH24" s="163" t="s">
        <v>42</v>
      </c>
      <c r="BI24" s="163" t="s">
        <v>43</v>
      </c>
      <c r="BJ24" s="155"/>
      <c r="BK24" s="155"/>
      <c r="BL24" s="155"/>
      <c r="BM24" s="155"/>
      <c r="BN24" s="155"/>
      <c r="BO24" s="2"/>
      <c r="BP24" s="2"/>
      <c r="BQ24" s="2"/>
      <c r="BR24" s="2"/>
      <c r="BS24" s="2"/>
      <c r="BT24" s="2"/>
      <c r="BU24" s="2"/>
      <c r="BV24" s="2"/>
      <c r="BW24" s="2"/>
      <c r="BX24" s="2"/>
      <c r="BY24" s="2"/>
      <c r="BZ24" s="2"/>
      <c r="CA24" s="2"/>
      <c r="CB24" s="2"/>
      <c r="CC24" s="2"/>
      <c r="CD24" s="2"/>
      <c r="CE24" s="2"/>
      <c r="CF24" s="2"/>
      <c r="CG24" s="2"/>
      <c r="CH24" s="2"/>
    </row>
    <row r="25" spans="1:86" ht="12.75" customHeight="1">
      <c r="A25" s="141"/>
      <c r="B25" s="149"/>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0"/>
      <c r="AA25" s="140"/>
      <c r="AB25" s="140"/>
      <c r="AC25" s="140"/>
      <c r="AD25" s="140"/>
      <c r="AE25" s="140"/>
      <c r="AF25" s="140"/>
      <c r="AG25" s="140"/>
      <c r="AH25" s="92" t="s">
        <v>47</v>
      </c>
      <c r="AI25" s="92" t="s">
        <v>150</v>
      </c>
      <c r="AJ25" s="92" t="s">
        <v>150</v>
      </c>
      <c r="AK25" s="92" t="s">
        <v>150</v>
      </c>
      <c r="AL25" s="92" t="s">
        <v>150</v>
      </c>
      <c r="AM25" s="92" t="s">
        <v>150</v>
      </c>
      <c r="AN25" s="92" t="s">
        <v>150</v>
      </c>
      <c r="AO25" s="92" t="s">
        <v>150</v>
      </c>
      <c r="AP25" s="92" t="s">
        <v>150</v>
      </c>
      <c r="AQ25" s="99" t="s">
        <v>150</v>
      </c>
      <c r="AR25" s="99" t="s">
        <v>150</v>
      </c>
      <c r="AS25" s="99" t="s">
        <v>150</v>
      </c>
      <c r="AT25" s="100" t="s">
        <v>150</v>
      </c>
      <c r="AU25" s="99" t="s">
        <v>150</v>
      </c>
      <c r="AV25" s="95" t="s">
        <v>150</v>
      </c>
      <c r="AW25" s="95" t="s">
        <v>150</v>
      </c>
      <c r="AX25" s="95" t="s">
        <v>150</v>
      </c>
      <c r="AY25" s="95" t="s">
        <v>150</v>
      </c>
      <c r="AZ25" s="95" t="s">
        <v>150</v>
      </c>
      <c r="BA25" s="95" t="s">
        <v>150</v>
      </c>
      <c r="BB25" s="95" t="s">
        <v>150</v>
      </c>
      <c r="BC25" s="95" t="s">
        <v>150</v>
      </c>
      <c r="BD25" s="95" t="s">
        <v>150</v>
      </c>
      <c r="BE25" s="95" t="s">
        <v>150</v>
      </c>
      <c r="BF25" s="95" t="s">
        <v>150</v>
      </c>
      <c r="BG25" s="140"/>
      <c r="BH25" s="140"/>
      <c r="BI25" s="140"/>
      <c r="BJ25" s="140"/>
      <c r="BK25" s="140"/>
      <c r="BL25" s="140"/>
      <c r="BM25" s="140"/>
      <c r="BN25" s="140"/>
      <c r="BO25" s="2"/>
      <c r="BP25" s="2"/>
      <c r="BQ25" s="2"/>
      <c r="BR25" s="2"/>
      <c r="BS25" s="2"/>
      <c r="BT25" s="2"/>
      <c r="BU25" s="2"/>
      <c r="BV25" s="2"/>
      <c r="BW25" s="2"/>
      <c r="BX25" s="2"/>
      <c r="BY25" s="2"/>
      <c r="BZ25" s="2"/>
      <c r="CA25" s="2"/>
      <c r="CB25" s="2"/>
      <c r="CC25" s="2"/>
      <c r="CD25" s="2"/>
      <c r="CE25" s="2"/>
      <c r="CF25" s="2"/>
      <c r="CG25" s="2"/>
      <c r="CH25" s="2"/>
    </row>
    <row r="26" spans="1:86" ht="12.75" customHeight="1">
      <c r="A26" s="141"/>
      <c r="B26" s="149"/>
      <c r="C26" s="141"/>
      <c r="D26" s="141"/>
      <c r="E26" s="141"/>
      <c r="F26" s="141"/>
      <c r="G26" s="141"/>
      <c r="H26" s="141"/>
      <c r="I26" s="141"/>
      <c r="J26" s="140"/>
      <c r="K26" s="140"/>
      <c r="L26" s="140"/>
      <c r="M26" s="140"/>
      <c r="N26" s="140"/>
      <c r="O26" s="140"/>
      <c r="P26" s="140"/>
      <c r="Q26" s="140"/>
      <c r="R26" s="140"/>
      <c r="S26" s="140"/>
      <c r="T26" s="140"/>
      <c r="U26" s="140"/>
      <c r="V26" s="140"/>
      <c r="W26" s="140"/>
      <c r="X26" s="141"/>
      <c r="Y26" s="141"/>
      <c r="Z26" s="143" t="s">
        <v>85</v>
      </c>
      <c r="AA26" s="143" t="s">
        <v>86</v>
      </c>
      <c r="AB26" s="143" t="s">
        <v>87</v>
      </c>
      <c r="AC26" s="139" t="s">
        <v>58</v>
      </c>
      <c r="AD26" s="139">
        <v>0</v>
      </c>
      <c r="AE26" s="139">
        <v>2020</v>
      </c>
      <c r="AF26" s="142">
        <v>44197</v>
      </c>
      <c r="AG26" s="142">
        <v>47848</v>
      </c>
      <c r="AH26" s="5" t="s">
        <v>35</v>
      </c>
      <c r="AI26" s="6" t="s">
        <v>150</v>
      </c>
      <c r="AJ26" s="6" t="s">
        <v>150</v>
      </c>
      <c r="AK26" s="6" t="s">
        <v>150</v>
      </c>
      <c r="AL26" s="6" t="s">
        <v>150</v>
      </c>
      <c r="AM26" s="28">
        <v>0.064</v>
      </c>
      <c r="AN26" s="6" t="s">
        <v>150</v>
      </c>
      <c r="AO26" s="6" t="s">
        <v>150</v>
      </c>
      <c r="AP26" s="6" t="s">
        <v>150</v>
      </c>
      <c r="AQ26" s="1" t="s">
        <v>150</v>
      </c>
      <c r="AR26" s="1" t="s">
        <v>150</v>
      </c>
      <c r="AS26" s="16">
        <v>0.353</v>
      </c>
      <c r="AT26" s="29">
        <f>SUM(AS26+AM26)</f>
        <v>0.417</v>
      </c>
      <c r="AU26" s="1" t="s">
        <v>150</v>
      </c>
      <c r="AV26" s="9" t="s">
        <v>150</v>
      </c>
      <c r="AW26" s="9" t="s">
        <v>150</v>
      </c>
      <c r="AX26" s="9" t="s">
        <v>150</v>
      </c>
      <c r="AY26" s="9">
        <v>26</v>
      </c>
      <c r="AZ26" s="9" t="s">
        <v>150</v>
      </c>
      <c r="BA26" s="9" t="s">
        <v>150</v>
      </c>
      <c r="BB26" s="9" t="s">
        <v>150</v>
      </c>
      <c r="BC26" s="9" t="s">
        <v>150</v>
      </c>
      <c r="BD26" s="9" t="s">
        <v>150</v>
      </c>
      <c r="BE26" s="9">
        <v>60</v>
      </c>
      <c r="BF26" s="9">
        <f>SUM(AU26:BE26)</f>
        <v>86</v>
      </c>
      <c r="BG26" s="139" t="s">
        <v>41</v>
      </c>
      <c r="BH26" s="143" t="s">
        <v>42</v>
      </c>
      <c r="BI26" s="139" t="s">
        <v>43</v>
      </c>
      <c r="BJ26" s="155"/>
      <c r="BK26" s="155"/>
      <c r="BL26" s="155"/>
      <c r="BM26" s="155"/>
      <c r="BN26" s="155"/>
      <c r="BO26" s="2"/>
      <c r="BP26" s="2"/>
      <c r="BQ26" s="2"/>
      <c r="BR26" s="2"/>
      <c r="BS26" s="2"/>
      <c r="BT26" s="2"/>
      <c r="BU26" s="2"/>
      <c r="BV26" s="2"/>
      <c r="BW26" s="2"/>
      <c r="BX26" s="2"/>
      <c r="BY26" s="2"/>
      <c r="BZ26" s="2"/>
      <c r="CA26" s="2"/>
      <c r="CB26" s="2"/>
      <c r="CC26" s="2"/>
      <c r="CD26" s="2"/>
      <c r="CE26" s="2"/>
      <c r="CF26" s="2"/>
      <c r="CG26" s="2"/>
      <c r="CH26" s="2"/>
    </row>
    <row r="27" spans="1:86" ht="12.75" customHeight="1">
      <c r="A27" s="141"/>
      <c r="B27" s="149"/>
      <c r="C27" s="141"/>
      <c r="D27" s="141"/>
      <c r="E27" s="141"/>
      <c r="F27" s="141"/>
      <c r="G27" s="141"/>
      <c r="H27" s="141"/>
      <c r="I27" s="141"/>
      <c r="J27" s="84" t="s">
        <v>68</v>
      </c>
      <c r="K27" s="87" t="s">
        <v>150</v>
      </c>
      <c r="L27" s="87" t="s">
        <v>150</v>
      </c>
      <c r="M27" s="87">
        <v>1.6</v>
      </c>
      <c r="N27" s="87" t="s">
        <v>150</v>
      </c>
      <c r="O27" s="87" t="s">
        <v>150</v>
      </c>
      <c r="P27" s="87" t="s">
        <v>150</v>
      </c>
      <c r="Q27" s="87" t="s">
        <v>150</v>
      </c>
      <c r="R27" s="87" t="s">
        <v>150</v>
      </c>
      <c r="S27" s="87" t="s">
        <v>150</v>
      </c>
      <c r="T27" s="87" t="s">
        <v>150</v>
      </c>
      <c r="U27" s="87" t="s">
        <v>150</v>
      </c>
      <c r="V27" s="87" t="s">
        <v>150</v>
      </c>
      <c r="W27" s="87" t="s">
        <v>150</v>
      </c>
      <c r="X27" s="141"/>
      <c r="Y27" s="141"/>
      <c r="Z27" s="141"/>
      <c r="AA27" s="141"/>
      <c r="AB27" s="141"/>
      <c r="AC27" s="141"/>
      <c r="AD27" s="141"/>
      <c r="AE27" s="141"/>
      <c r="AF27" s="141"/>
      <c r="AG27" s="141"/>
      <c r="AH27" s="161" t="s">
        <v>47</v>
      </c>
      <c r="AI27" s="161" t="s">
        <v>150</v>
      </c>
      <c r="AJ27" s="161" t="s">
        <v>150</v>
      </c>
      <c r="AK27" s="161" t="s">
        <v>150</v>
      </c>
      <c r="AL27" s="161" t="s">
        <v>150</v>
      </c>
      <c r="AM27" s="161" t="s">
        <v>150</v>
      </c>
      <c r="AN27" s="161" t="s">
        <v>150</v>
      </c>
      <c r="AO27" s="161" t="s">
        <v>150</v>
      </c>
      <c r="AP27" s="161" t="s">
        <v>150</v>
      </c>
      <c r="AQ27" s="161" t="s">
        <v>150</v>
      </c>
      <c r="AR27" s="161" t="s">
        <v>150</v>
      </c>
      <c r="AS27" s="161" t="s">
        <v>150</v>
      </c>
      <c r="AT27" s="161" t="s">
        <v>150</v>
      </c>
      <c r="AU27" s="161" t="s">
        <v>150</v>
      </c>
      <c r="AV27" s="161" t="s">
        <v>150</v>
      </c>
      <c r="AW27" s="161" t="s">
        <v>150</v>
      </c>
      <c r="AX27" s="161" t="s">
        <v>150</v>
      </c>
      <c r="AY27" s="161" t="s">
        <v>150</v>
      </c>
      <c r="AZ27" s="161" t="s">
        <v>150</v>
      </c>
      <c r="BA27" s="161" t="s">
        <v>150</v>
      </c>
      <c r="BB27" s="161" t="s">
        <v>150</v>
      </c>
      <c r="BC27" s="161" t="s">
        <v>150</v>
      </c>
      <c r="BD27" s="161" t="s">
        <v>150</v>
      </c>
      <c r="BE27" s="161" t="s">
        <v>150</v>
      </c>
      <c r="BF27" s="161" t="s">
        <v>150</v>
      </c>
      <c r="BG27" s="141"/>
      <c r="BH27" s="141"/>
      <c r="BI27" s="141"/>
      <c r="BJ27" s="141"/>
      <c r="BK27" s="141"/>
      <c r="BL27" s="141"/>
      <c r="BM27" s="141"/>
      <c r="BN27" s="141"/>
      <c r="BO27" s="2"/>
      <c r="BP27" s="2"/>
      <c r="BQ27" s="2"/>
      <c r="BR27" s="2"/>
      <c r="BS27" s="2"/>
      <c r="BT27" s="2"/>
      <c r="BU27" s="2"/>
      <c r="BV27" s="2"/>
      <c r="BW27" s="2"/>
      <c r="BX27" s="2"/>
      <c r="BY27" s="2"/>
      <c r="BZ27" s="2"/>
      <c r="CA27" s="2"/>
      <c r="CB27" s="2"/>
      <c r="CC27" s="2"/>
      <c r="CD27" s="2"/>
      <c r="CE27" s="2"/>
      <c r="CF27" s="2"/>
      <c r="CG27" s="2"/>
      <c r="CH27" s="2"/>
    </row>
    <row r="28" spans="1:86" ht="12.75" customHeight="1">
      <c r="A28" s="141"/>
      <c r="B28" s="150"/>
      <c r="C28" s="140"/>
      <c r="D28" s="140"/>
      <c r="E28" s="140"/>
      <c r="F28" s="140"/>
      <c r="G28" s="140"/>
      <c r="H28" s="140"/>
      <c r="I28" s="140"/>
      <c r="J28" s="88" t="s">
        <v>47</v>
      </c>
      <c r="K28" s="93" t="s">
        <v>150</v>
      </c>
      <c r="L28" s="93">
        <v>0.4</v>
      </c>
      <c r="M28" s="93" t="s">
        <v>150</v>
      </c>
      <c r="N28" s="93" t="s">
        <v>150</v>
      </c>
      <c r="O28" s="93" t="s">
        <v>150</v>
      </c>
      <c r="P28" s="93" t="s">
        <v>150</v>
      </c>
      <c r="Q28" s="93" t="s">
        <v>150</v>
      </c>
      <c r="R28" s="93" t="s">
        <v>150</v>
      </c>
      <c r="S28" s="93" t="s">
        <v>150</v>
      </c>
      <c r="T28" s="93" t="s">
        <v>150</v>
      </c>
      <c r="U28" s="93" t="s">
        <v>150</v>
      </c>
      <c r="V28" s="93">
        <v>0.4</v>
      </c>
      <c r="W28" s="93">
        <v>10</v>
      </c>
      <c r="X28" s="140"/>
      <c r="Y28" s="140"/>
      <c r="Z28" s="140"/>
      <c r="AA28" s="140"/>
      <c r="AB28" s="140"/>
      <c r="AC28" s="140"/>
      <c r="AD28" s="140"/>
      <c r="AE28" s="140"/>
      <c r="AF28" s="140"/>
      <c r="AG28" s="140"/>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40"/>
      <c r="BH28" s="140"/>
      <c r="BI28" s="140"/>
      <c r="BJ28" s="140"/>
      <c r="BK28" s="140"/>
      <c r="BL28" s="140"/>
      <c r="BM28" s="140"/>
      <c r="BN28" s="140"/>
      <c r="BO28" s="2"/>
      <c r="BP28" s="2"/>
      <c r="BQ28" s="2"/>
      <c r="BR28" s="2"/>
      <c r="BS28" s="2"/>
      <c r="BT28" s="2"/>
      <c r="BU28" s="2"/>
      <c r="BV28" s="2"/>
      <c r="BW28" s="2"/>
      <c r="BX28" s="2"/>
      <c r="BY28" s="2"/>
      <c r="BZ28" s="2"/>
      <c r="CA28" s="2"/>
      <c r="CB28" s="2"/>
      <c r="CC28" s="2"/>
      <c r="CD28" s="2"/>
      <c r="CE28" s="2"/>
      <c r="CF28" s="2"/>
      <c r="CG28" s="2"/>
      <c r="CH28" s="2"/>
    </row>
    <row r="29" spans="1:86" ht="12.75" customHeight="1">
      <c r="A29" s="141"/>
      <c r="B29" s="148" t="s">
        <v>88</v>
      </c>
      <c r="C29" s="143" t="s">
        <v>89</v>
      </c>
      <c r="D29" s="143" t="s">
        <v>90</v>
      </c>
      <c r="E29" s="151">
        <v>44378</v>
      </c>
      <c r="F29" s="151">
        <v>47848</v>
      </c>
      <c r="G29" s="151" t="s">
        <v>58</v>
      </c>
      <c r="H29" s="143">
        <v>0</v>
      </c>
      <c r="I29" s="143">
        <v>2020</v>
      </c>
      <c r="J29" s="143" t="s">
        <v>35</v>
      </c>
      <c r="K29" s="143" t="s">
        <v>150</v>
      </c>
      <c r="L29" s="144">
        <v>0.05</v>
      </c>
      <c r="M29" s="144">
        <v>0.3</v>
      </c>
      <c r="N29" s="144">
        <v>0.65</v>
      </c>
      <c r="O29" s="144">
        <v>1</v>
      </c>
      <c r="P29" s="144">
        <v>1</v>
      </c>
      <c r="Q29" s="144">
        <v>1</v>
      </c>
      <c r="R29" s="144">
        <v>1</v>
      </c>
      <c r="S29" s="144">
        <v>1</v>
      </c>
      <c r="T29" s="144">
        <v>1</v>
      </c>
      <c r="U29" s="144">
        <v>1</v>
      </c>
      <c r="V29" s="144">
        <v>1</v>
      </c>
      <c r="W29" s="143">
        <v>229.9</v>
      </c>
      <c r="X29" s="143" t="s">
        <v>36</v>
      </c>
      <c r="Y29" s="143" t="s">
        <v>91</v>
      </c>
      <c r="Z29" s="143" t="s">
        <v>92</v>
      </c>
      <c r="AA29" s="143" t="s">
        <v>93</v>
      </c>
      <c r="AB29" s="143" t="s">
        <v>94</v>
      </c>
      <c r="AC29" s="143" t="s">
        <v>95</v>
      </c>
      <c r="AD29" s="143">
        <v>0</v>
      </c>
      <c r="AE29" s="143">
        <v>2020</v>
      </c>
      <c r="AF29" s="151">
        <v>44197</v>
      </c>
      <c r="AG29" s="151">
        <v>45016</v>
      </c>
      <c r="AH29" s="5" t="s">
        <v>35</v>
      </c>
      <c r="AI29" s="7" t="s">
        <v>150</v>
      </c>
      <c r="AJ29" s="16">
        <v>1</v>
      </c>
      <c r="AK29" s="17" t="s">
        <v>150</v>
      </c>
      <c r="AL29" s="17" t="s">
        <v>150</v>
      </c>
      <c r="AM29" s="17" t="s">
        <v>150</v>
      </c>
      <c r="AN29" s="7" t="s">
        <v>150</v>
      </c>
      <c r="AO29" s="7" t="s">
        <v>150</v>
      </c>
      <c r="AP29" s="7" t="s">
        <v>150</v>
      </c>
      <c r="AQ29" s="7" t="s">
        <v>150</v>
      </c>
      <c r="AR29" s="7" t="s">
        <v>150</v>
      </c>
      <c r="AS29" s="7" t="s">
        <v>150</v>
      </c>
      <c r="AT29" s="6">
        <v>1</v>
      </c>
      <c r="AU29" s="6" t="s">
        <v>150</v>
      </c>
      <c r="AV29" s="9">
        <v>10.5</v>
      </c>
      <c r="AW29" s="9" t="s">
        <v>150</v>
      </c>
      <c r="AX29" s="9" t="s">
        <v>150</v>
      </c>
      <c r="AY29" s="9" t="s">
        <v>150</v>
      </c>
      <c r="AZ29" s="9" t="s">
        <v>150</v>
      </c>
      <c r="BA29" s="9" t="s">
        <v>150</v>
      </c>
      <c r="BB29" s="30" t="s">
        <v>150</v>
      </c>
      <c r="BC29" s="30" t="s">
        <v>150</v>
      </c>
      <c r="BD29" s="30" t="s">
        <v>150</v>
      </c>
      <c r="BE29" s="30" t="s">
        <v>150</v>
      </c>
      <c r="BF29" s="9">
        <f>SUM(AU29:BE29)</f>
        <v>10.5</v>
      </c>
      <c r="BG29" s="143" t="s">
        <v>96</v>
      </c>
      <c r="BH29" s="143" t="s">
        <v>97</v>
      </c>
      <c r="BI29" s="143" t="s">
        <v>98</v>
      </c>
      <c r="BJ29" s="143" t="s">
        <v>99</v>
      </c>
      <c r="BK29" s="143"/>
      <c r="BL29" s="143"/>
      <c r="BM29" s="143"/>
      <c r="BN29" s="143"/>
      <c r="BO29" s="2"/>
      <c r="BP29" s="2"/>
      <c r="BQ29" s="2"/>
      <c r="BR29" s="2"/>
      <c r="BS29" s="2"/>
      <c r="BT29" s="2"/>
      <c r="BU29" s="2"/>
      <c r="BV29" s="2"/>
      <c r="BW29" s="2"/>
      <c r="BX29" s="2"/>
      <c r="BY29" s="2"/>
      <c r="BZ29" s="2"/>
      <c r="CA29" s="2"/>
      <c r="CB29" s="2"/>
      <c r="CC29" s="2"/>
      <c r="CD29" s="2"/>
      <c r="CE29" s="2"/>
      <c r="CF29" s="2"/>
      <c r="CG29" s="2"/>
      <c r="CH29" s="2"/>
    </row>
    <row r="30" spans="1:86" ht="12.75" customHeight="1">
      <c r="A30" s="141"/>
      <c r="B30" s="149"/>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33" t="s">
        <v>68</v>
      </c>
      <c r="AI30" s="21" t="s">
        <v>150</v>
      </c>
      <c r="AJ30" s="132" t="s">
        <v>150</v>
      </c>
      <c r="AK30" s="20">
        <v>1</v>
      </c>
      <c r="AL30" s="20" t="s">
        <v>150</v>
      </c>
      <c r="AM30" s="22" t="s">
        <v>150</v>
      </c>
      <c r="AN30" s="21" t="s">
        <v>150</v>
      </c>
      <c r="AO30" s="21" t="s">
        <v>150</v>
      </c>
      <c r="AP30" s="21" t="s">
        <v>150</v>
      </c>
      <c r="AQ30" s="21" t="s">
        <v>150</v>
      </c>
      <c r="AR30" s="21" t="s">
        <v>150</v>
      </c>
      <c r="AS30" s="21" t="s">
        <v>150</v>
      </c>
      <c r="AT30" s="11" t="s">
        <v>150</v>
      </c>
      <c r="AU30" s="11" t="s">
        <v>150</v>
      </c>
      <c r="AV30" s="14" t="s">
        <v>150</v>
      </c>
      <c r="AW30" s="14">
        <v>9</v>
      </c>
      <c r="AX30" s="15" t="s">
        <v>150</v>
      </c>
      <c r="AY30" s="15" t="s">
        <v>150</v>
      </c>
      <c r="AZ30" s="15" t="s">
        <v>150</v>
      </c>
      <c r="BA30" s="15" t="s">
        <v>150</v>
      </c>
      <c r="BB30" s="31" t="s">
        <v>150</v>
      </c>
      <c r="BC30" s="31" t="s">
        <v>150</v>
      </c>
      <c r="BD30" s="31" t="s">
        <v>150</v>
      </c>
      <c r="BE30" s="31" t="s">
        <v>150</v>
      </c>
      <c r="BF30" s="15" t="s">
        <v>150</v>
      </c>
      <c r="BG30" s="141"/>
      <c r="BH30" s="141"/>
      <c r="BI30" s="141"/>
      <c r="BJ30" s="141"/>
      <c r="BK30" s="141"/>
      <c r="BL30" s="141"/>
      <c r="BM30" s="141"/>
      <c r="BN30" s="141"/>
      <c r="BO30" s="2"/>
      <c r="BP30" s="2"/>
      <c r="BQ30" s="2"/>
      <c r="BR30" s="2"/>
      <c r="BS30" s="2"/>
      <c r="BT30" s="2"/>
      <c r="BU30" s="2"/>
      <c r="BV30" s="2"/>
      <c r="BW30" s="2"/>
      <c r="BX30" s="2"/>
      <c r="BY30" s="2"/>
      <c r="BZ30" s="2"/>
      <c r="CA30" s="2"/>
      <c r="CB30" s="2"/>
      <c r="CC30" s="2"/>
      <c r="CD30" s="2"/>
      <c r="CE30" s="2"/>
      <c r="CF30" s="2"/>
      <c r="CG30" s="2"/>
      <c r="CH30" s="2"/>
    </row>
    <row r="31" spans="1:86" ht="12.75" customHeight="1">
      <c r="A31" s="141"/>
      <c r="B31" s="149"/>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0"/>
      <c r="AA31" s="140"/>
      <c r="AB31" s="140"/>
      <c r="AC31" s="140"/>
      <c r="AD31" s="140"/>
      <c r="AE31" s="140"/>
      <c r="AF31" s="140"/>
      <c r="AG31" s="140"/>
      <c r="AH31" s="92" t="s">
        <v>47</v>
      </c>
      <c r="AI31" s="93" t="s">
        <v>150</v>
      </c>
      <c r="AJ31" s="96">
        <v>0.17</v>
      </c>
      <c r="AK31" s="97" t="s">
        <v>150</v>
      </c>
      <c r="AL31" s="97" t="s">
        <v>150</v>
      </c>
      <c r="AM31" s="97" t="s">
        <v>150</v>
      </c>
      <c r="AN31" s="93" t="s">
        <v>150</v>
      </c>
      <c r="AO31" s="93" t="s">
        <v>150</v>
      </c>
      <c r="AP31" s="93" t="s">
        <v>150</v>
      </c>
      <c r="AQ31" s="93" t="s">
        <v>150</v>
      </c>
      <c r="AR31" s="93" t="s">
        <v>150</v>
      </c>
      <c r="AS31" s="93" t="s">
        <v>150</v>
      </c>
      <c r="AT31" s="92">
        <v>0.17</v>
      </c>
      <c r="AU31" s="92" t="s">
        <v>150</v>
      </c>
      <c r="AV31" s="95">
        <v>1.78</v>
      </c>
      <c r="AW31" s="95" t="s">
        <v>150</v>
      </c>
      <c r="AX31" s="95" t="s">
        <v>150</v>
      </c>
      <c r="AY31" s="95" t="s">
        <v>150</v>
      </c>
      <c r="AZ31" s="95" t="s">
        <v>150</v>
      </c>
      <c r="BA31" s="95" t="s">
        <v>150</v>
      </c>
      <c r="BB31" s="101" t="s">
        <v>150</v>
      </c>
      <c r="BC31" s="101" t="s">
        <v>150</v>
      </c>
      <c r="BD31" s="101" t="s">
        <v>150</v>
      </c>
      <c r="BE31" s="101" t="s">
        <v>150</v>
      </c>
      <c r="BF31" s="95">
        <v>1.8</v>
      </c>
      <c r="BG31" s="140"/>
      <c r="BH31" s="140"/>
      <c r="BI31" s="140"/>
      <c r="BJ31" s="140"/>
      <c r="BK31" s="140"/>
      <c r="BL31" s="140"/>
      <c r="BM31" s="140"/>
      <c r="BN31" s="140"/>
      <c r="BO31" s="2"/>
      <c r="BP31" s="2"/>
      <c r="BQ31" s="2"/>
      <c r="BR31" s="2"/>
      <c r="BS31" s="2"/>
      <c r="BT31" s="2"/>
      <c r="BU31" s="2"/>
      <c r="BV31" s="2"/>
      <c r="BW31" s="2"/>
      <c r="BX31" s="2"/>
      <c r="BY31" s="2"/>
      <c r="BZ31" s="2"/>
      <c r="CA31" s="2"/>
      <c r="CB31" s="2"/>
      <c r="CC31" s="2"/>
      <c r="CD31" s="2"/>
      <c r="CE31" s="2"/>
      <c r="CF31" s="2"/>
      <c r="CG31" s="2"/>
      <c r="CH31" s="2"/>
    </row>
    <row r="32" spans="1:86" ht="12.75" customHeight="1">
      <c r="A32" s="141"/>
      <c r="B32" s="149"/>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3" t="s">
        <v>100</v>
      </c>
      <c r="AA32" s="143" t="s">
        <v>101</v>
      </c>
      <c r="AB32" s="143" t="s">
        <v>102</v>
      </c>
      <c r="AC32" s="143" t="s">
        <v>58</v>
      </c>
      <c r="AD32" s="143">
        <v>0</v>
      </c>
      <c r="AE32" s="143">
        <v>2020</v>
      </c>
      <c r="AF32" s="151">
        <v>44197</v>
      </c>
      <c r="AG32" s="151">
        <v>47848</v>
      </c>
      <c r="AH32" s="5" t="s">
        <v>35</v>
      </c>
      <c r="AI32" s="7" t="s">
        <v>150</v>
      </c>
      <c r="AJ32" s="17">
        <v>0.15</v>
      </c>
      <c r="AK32" s="17">
        <v>0.5</v>
      </c>
      <c r="AL32" s="17">
        <v>1</v>
      </c>
      <c r="AM32" s="17">
        <v>1</v>
      </c>
      <c r="AN32" s="17">
        <v>1</v>
      </c>
      <c r="AO32" s="17">
        <v>1</v>
      </c>
      <c r="AP32" s="17">
        <v>1</v>
      </c>
      <c r="AQ32" s="17">
        <v>1</v>
      </c>
      <c r="AR32" s="17">
        <v>1</v>
      </c>
      <c r="AS32" s="17">
        <v>1</v>
      </c>
      <c r="AT32" s="17">
        <v>1</v>
      </c>
      <c r="AU32" s="6" t="s">
        <v>150</v>
      </c>
      <c r="AV32" s="9">
        <v>17.7</v>
      </c>
      <c r="AW32" s="9">
        <v>18.2</v>
      </c>
      <c r="AX32" s="9">
        <v>18.7</v>
      </c>
      <c r="AY32" s="9">
        <v>19.3</v>
      </c>
      <c r="AZ32" s="9">
        <v>19.9</v>
      </c>
      <c r="BA32" s="9">
        <v>20.5</v>
      </c>
      <c r="BB32" s="9">
        <v>21.1</v>
      </c>
      <c r="BC32" s="9">
        <v>21.7</v>
      </c>
      <c r="BD32" s="9">
        <v>22.4</v>
      </c>
      <c r="BE32" s="9">
        <v>23.1</v>
      </c>
      <c r="BF32" s="9">
        <f>SUM(AU32:BE32)</f>
        <v>202.59999999999997</v>
      </c>
      <c r="BG32" s="143" t="s">
        <v>41</v>
      </c>
      <c r="BH32" s="143" t="s">
        <v>42</v>
      </c>
      <c r="BI32" s="143" t="s">
        <v>98</v>
      </c>
      <c r="BJ32" s="143" t="s">
        <v>99</v>
      </c>
      <c r="BK32" s="143" t="s">
        <v>44</v>
      </c>
      <c r="BL32" s="143" t="s">
        <v>103</v>
      </c>
      <c r="BM32" s="143"/>
      <c r="BN32" s="143"/>
      <c r="BO32" s="2"/>
      <c r="BP32" s="2"/>
      <c r="BQ32" s="2"/>
      <c r="BR32" s="2"/>
      <c r="BS32" s="2"/>
      <c r="BT32" s="2"/>
      <c r="BU32" s="2"/>
      <c r="BV32" s="2"/>
      <c r="BW32" s="2"/>
      <c r="BX32" s="2"/>
      <c r="BY32" s="2"/>
      <c r="BZ32" s="2"/>
      <c r="CA32" s="2"/>
      <c r="CB32" s="2"/>
      <c r="CC32" s="2"/>
      <c r="CD32" s="2"/>
      <c r="CE32" s="2"/>
      <c r="CF32" s="2"/>
      <c r="CG32" s="2"/>
      <c r="CH32" s="2"/>
    </row>
    <row r="33" spans="1:86" ht="12.75" customHeight="1">
      <c r="A33" s="141"/>
      <c r="B33" s="149"/>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0" t="s">
        <v>68</v>
      </c>
      <c r="AI33" s="21" t="s">
        <v>150</v>
      </c>
      <c r="AJ33" s="20" t="s">
        <v>150</v>
      </c>
      <c r="AK33" s="20">
        <v>0.6</v>
      </c>
      <c r="AL33" s="20">
        <v>1</v>
      </c>
      <c r="AM33" s="22" t="s">
        <v>150</v>
      </c>
      <c r="AN33" s="22" t="s">
        <v>150</v>
      </c>
      <c r="AO33" s="22" t="s">
        <v>150</v>
      </c>
      <c r="AP33" s="22" t="s">
        <v>150</v>
      </c>
      <c r="AQ33" s="22" t="s">
        <v>150</v>
      </c>
      <c r="AR33" s="22" t="s">
        <v>150</v>
      </c>
      <c r="AS33" s="22" t="s">
        <v>150</v>
      </c>
      <c r="AT33" s="22" t="s">
        <v>150</v>
      </c>
      <c r="AU33" s="11" t="s">
        <v>150</v>
      </c>
      <c r="AV33" s="14" t="s">
        <v>150</v>
      </c>
      <c r="AW33" s="14">
        <v>30</v>
      </c>
      <c r="AX33" s="15" t="s">
        <v>150</v>
      </c>
      <c r="AY33" s="15" t="s">
        <v>150</v>
      </c>
      <c r="AZ33" s="15" t="s">
        <v>150</v>
      </c>
      <c r="BA33" s="15" t="s">
        <v>150</v>
      </c>
      <c r="BB33" s="15" t="s">
        <v>150</v>
      </c>
      <c r="BC33" s="15" t="s">
        <v>150</v>
      </c>
      <c r="BD33" s="15" t="s">
        <v>150</v>
      </c>
      <c r="BE33" s="15" t="s">
        <v>150</v>
      </c>
      <c r="BF33" s="15" t="s">
        <v>150</v>
      </c>
      <c r="BG33" s="141"/>
      <c r="BH33" s="141"/>
      <c r="BI33" s="141"/>
      <c r="BJ33" s="141"/>
      <c r="BK33" s="141"/>
      <c r="BL33" s="141"/>
      <c r="BM33" s="141"/>
      <c r="BN33" s="141"/>
      <c r="BO33" s="2"/>
      <c r="BP33" s="2"/>
      <c r="BQ33" s="2"/>
      <c r="BR33" s="2"/>
      <c r="BS33" s="2"/>
      <c r="BT33" s="2"/>
      <c r="BU33" s="2"/>
      <c r="BV33" s="2"/>
      <c r="BW33" s="2"/>
      <c r="BX33" s="2"/>
      <c r="BY33" s="2"/>
      <c r="BZ33" s="2"/>
      <c r="CA33" s="2"/>
      <c r="CB33" s="2"/>
      <c r="CC33" s="2"/>
      <c r="CD33" s="2"/>
      <c r="CE33" s="2"/>
      <c r="CF33" s="2"/>
      <c r="CG33" s="2"/>
      <c r="CH33" s="2"/>
    </row>
    <row r="34" spans="1:86" ht="12.75" customHeight="1">
      <c r="A34" s="141"/>
      <c r="B34" s="149"/>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0"/>
      <c r="AA34" s="140"/>
      <c r="AB34" s="140"/>
      <c r="AC34" s="140"/>
      <c r="AD34" s="140"/>
      <c r="AE34" s="140"/>
      <c r="AF34" s="140"/>
      <c r="AG34" s="140"/>
      <c r="AH34" s="92" t="s">
        <v>47</v>
      </c>
      <c r="AI34" s="93" t="s">
        <v>150</v>
      </c>
      <c r="AJ34" s="97">
        <v>0.05</v>
      </c>
      <c r="AK34" s="97" t="s">
        <v>150</v>
      </c>
      <c r="AL34" s="97" t="s">
        <v>150</v>
      </c>
      <c r="AM34" s="97" t="s">
        <v>150</v>
      </c>
      <c r="AN34" s="97" t="s">
        <v>150</v>
      </c>
      <c r="AO34" s="97" t="s">
        <v>150</v>
      </c>
      <c r="AP34" s="97" t="s">
        <v>150</v>
      </c>
      <c r="AQ34" s="97" t="s">
        <v>150</v>
      </c>
      <c r="AR34" s="97" t="s">
        <v>150</v>
      </c>
      <c r="AS34" s="97" t="s">
        <v>150</v>
      </c>
      <c r="AT34" s="97">
        <v>0.05</v>
      </c>
      <c r="AU34" s="92" t="s">
        <v>150</v>
      </c>
      <c r="AV34" s="95">
        <v>5.9</v>
      </c>
      <c r="AW34" s="95" t="s">
        <v>150</v>
      </c>
      <c r="AX34" s="95" t="s">
        <v>150</v>
      </c>
      <c r="AY34" s="95" t="s">
        <v>150</v>
      </c>
      <c r="AZ34" s="95" t="s">
        <v>150</v>
      </c>
      <c r="BA34" s="95" t="s">
        <v>150</v>
      </c>
      <c r="BB34" s="95" t="s">
        <v>150</v>
      </c>
      <c r="BC34" s="95" t="s">
        <v>150</v>
      </c>
      <c r="BD34" s="95" t="s">
        <v>150</v>
      </c>
      <c r="BE34" s="95" t="s">
        <v>150</v>
      </c>
      <c r="BF34" s="95">
        <v>5.9</v>
      </c>
      <c r="BG34" s="140"/>
      <c r="BH34" s="140"/>
      <c r="BI34" s="140"/>
      <c r="BJ34" s="140"/>
      <c r="BK34" s="140"/>
      <c r="BL34" s="140"/>
      <c r="BM34" s="140"/>
      <c r="BN34" s="140"/>
      <c r="BO34" s="2"/>
      <c r="BP34" s="2"/>
      <c r="BQ34" s="2"/>
      <c r="BR34" s="2"/>
      <c r="BS34" s="2"/>
      <c r="BT34" s="2"/>
      <c r="BU34" s="2"/>
      <c r="BV34" s="2"/>
      <c r="BW34" s="2"/>
      <c r="BX34" s="2"/>
      <c r="BY34" s="2"/>
      <c r="BZ34" s="2"/>
      <c r="CA34" s="2"/>
      <c r="CB34" s="2"/>
      <c r="CC34" s="2"/>
      <c r="CD34" s="2"/>
      <c r="CE34" s="2"/>
      <c r="CF34" s="2"/>
      <c r="CG34" s="2"/>
      <c r="CH34" s="2"/>
    </row>
    <row r="35" spans="1:86" ht="12.75" customHeight="1">
      <c r="A35" s="141"/>
      <c r="B35" s="149"/>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3" t="s">
        <v>104</v>
      </c>
      <c r="AA35" s="143" t="s">
        <v>105</v>
      </c>
      <c r="AB35" s="143" t="s">
        <v>106</v>
      </c>
      <c r="AC35" s="143" t="s">
        <v>58</v>
      </c>
      <c r="AD35" s="143">
        <v>0</v>
      </c>
      <c r="AE35" s="143">
        <v>2020</v>
      </c>
      <c r="AF35" s="151">
        <v>44197</v>
      </c>
      <c r="AG35" s="151">
        <v>45291</v>
      </c>
      <c r="AH35" s="5" t="s">
        <v>35</v>
      </c>
      <c r="AI35" s="7" t="s">
        <v>150</v>
      </c>
      <c r="AJ35" s="17">
        <v>0.05</v>
      </c>
      <c r="AK35" s="17">
        <v>0.5</v>
      </c>
      <c r="AL35" s="17">
        <v>1</v>
      </c>
      <c r="AM35" s="17" t="s">
        <v>150</v>
      </c>
      <c r="AN35" s="7" t="s">
        <v>150</v>
      </c>
      <c r="AO35" s="7" t="s">
        <v>150</v>
      </c>
      <c r="AP35" s="7" t="s">
        <v>150</v>
      </c>
      <c r="AQ35" s="7" t="s">
        <v>150</v>
      </c>
      <c r="AR35" s="7" t="s">
        <v>150</v>
      </c>
      <c r="AS35" s="7" t="s">
        <v>150</v>
      </c>
      <c r="AT35" s="17">
        <v>1</v>
      </c>
      <c r="AU35" s="6" t="s">
        <v>150</v>
      </c>
      <c r="AV35" s="9">
        <v>8.8</v>
      </c>
      <c r="AW35" s="9">
        <v>9.1</v>
      </c>
      <c r="AX35" s="9">
        <v>9.4</v>
      </c>
      <c r="AY35" s="9" t="s">
        <v>150</v>
      </c>
      <c r="AZ35" s="9" t="s">
        <v>150</v>
      </c>
      <c r="BA35" s="9" t="s">
        <v>150</v>
      </c>
      <c r="BB35" s="9" t="s">
        <v>150</v>
      </c>
      <c r="BC35" s="9" t="s">
        <v>150</v>
      </c>
      <c r="BD35" s="9" t="s">
        <v>150</v>
      </c>
      <c r="BE35" s="9" t="s">
        <v>150</v>
      </c>
      <c r="BF35" s="9">
        <f>SUM(AU35:BE35)</f>
        <v>27.299999999999997</v>
      </c>
      <c r="BG35" s="143" t="s">
        <v>41</v>
      </c>
      <c r="BH35" s="143" t="s">
        <v>42</v>
      </c>
      <c r="BI35" s="143" t="s">
        <v>107</v>
      </c>
      <c r="BJ35" s="143" t="s">
        <v>99</v>
      </c>
      <c r="BK35" s="143" t="s">
        <v>44</v>
      </c>
      <c r="BL35" s="143" t="s">
        <v>103</v>
      </c>
      <c r="BM35" s="143"/>
      <c r="BN35" s="143"/>
      <c r="BO35" s="2"/>
      <c r="BP35" s="2"/>
      <c r="BQ35" s="2"/>
      <c r="BR35" s="2"/>
      <c r="BS35" s="2"/>
      <c r="BT35" s="2"/>
      <c r="BU35" s="2"/>
      <c r="BV35" s="2"/>
      <c r="BW35" s="2"/>
      <c r="BX35" s="2"/>
      <c r="BY35" s="2"/>
      <c r="BZ35" s="2"/>
      <c r="CA35" s="2"/>
      <c r="CB35" s="2"/>
      <c r="CC35" s="2"/>
      <c r="CD35" s="2"/>
      <c r="CE35" s="2"/>
      <c r="CF35" s="2"/>
      <c r="CG35" s="2"/>
      <c r="CH35" s="2"/>
    </row>
    <row r="36" spans="1:86" ht="12.75" customHeight="1">
      <c r="A36" s="141"/>
      <c r="B36" s="149"/>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0"/>
      <c r="AA36" s="140"/>
      <c r="AB36" s="140"/>
      <c r="AC36" s="140"/>
      <c r="AD36" s="140"/>
      <c r="AE36" s="140"/>
      <c r="AF36" s="140"/>
      <c r="AG36" s="140"/>
      <c r="AH36" s="92" t="s">
        <v>47</v>
      </c>
      <c r="AI36" s="93" t="s">
        <v>150</v>
      </c>
      <c r="AJ36" s="97">
        <v>0.05</v>
      </c>
      <c r="AK36" s="97" t="s">
        <v>150</v>
      </c>
      <c r="AL36" s="97" t="s">
        <v>150</v>
      </c>
      <c r="AM36" s="97" t="s">
        <v>150</v>
      </c>
      <c r="AN36" s="93" t="s">
        <v>150</v>
      </c>
      <c r="AO36" s="93" t="s">
        <v>150</v>
      </c>
      <c r="AP36" s="93" t="s">
        <v>150</v>
      </c>
      <c r="AQ36" s="93" t="s">
        <v>150</v>
      </c>
      <c r="AR36" s="93" t="s">
        <v>150</v>
      </c>
      <c r="AS36" s="93" t="s">
        <v>150</v>
      </c>
      <c r="AT36" s="97">
        <v>0.05</v>
      </c>
      <c r="AU36" s="92" t="s">
        <v>150</v>
      </c>
      <c r="AV36" s="95">
        <v>8.8</v>
      </c>
      <c r="AW36" s="95" t="s">
        <v>150</v>
      </c>
      <c r="AX36" s="95" t="s">
        <v>150</v>
      </c>
      <c r="AY36" s="95" t="s">
        <v>150</v>
      </c>
      <c r="AZ36" s="95" t="s">
        <v>150</v>
      </c>
      <c r="BA36" s="95" t="s">
        <v>150</v>
      </c>
      <c r="BB36" s="95" t="s">
        <v>150</v>
      </c>
      <c r="BC36" s="95" t="s">
        <v>150</v>
      </c>
      <c r="BD36" s="95" t="s">
        <v>150</v>
      </c>
      <c r="BE36" s="95" t="s">
        <v>150</v>
      </c>
      <c r="BF36" s="95">
        <v>8.8</v>
      </c>
      <c r="BG36" s="140"/>
      <c r="BH36" s="140"/>
      <c r="BI36" s="140"/>
      <c r="BJ36" s="140"/>
      <c r="BK36" s="140"/>
      <c r="BL36" s="140"/>
      <c r="BM36" s="140"/>
      <c r="BN36" s="140"/>
      <c r="BO36" s="2"/>
      <c r="BP36" s="2"/>
      <c r="BQ36" s="2"/>
      <c r="BR36" s="2"/>
      <c r="BS36" s="2"/>
      <c r="BT36" s="2"/>
      <c r="BU36" s="2"/>
      <c r="BV36" s="2"/>
      <c r="BW36" s="2"/>
      <c r="BX36" s="2"/>
      <c r="BY36" s="2"/>
      <c r="BZ36" s="2"/>
      <c r="CA36" s="2"/>
      <c r="CB36" s="2"/>
      <c r="CC36" s="2"/>
      <c r="CD36" s="2"/>
      <c r="CE36" s="2"/>
      <c r="CF36" s="2"/>
      <c r="CG36" s="2"/>
      <c r="CH36" s="2"/>
    </row>
    <row r="37" spans="1:86" ht="12.75" customHeight="1">
      <c r="A37" s="141"/>
      <c r="B37" s="149"/>
      <c r="C37" s="141"/>
      <c r="D37" s="141"/>
      <c r="E37" s="141"/>
      <c r="F37" s="141"/>
      <c r="G37" s="141"/>
      <c r="H37" s="141"/>
      <c r="I37" s="141"/>
      <c r="J37" s="140"/>
      <c r="K37" s="140"/>
      <c r="L37" s="140"/>
      <c r="M37" s="140"/>
      <c r="N37" s="140"/>
      <c r="O37" s="140"/>
      <c r="P37" s="140"/>
      <c r="Q37" s="140"/>
      <c r="R37" s="140"/>
      <c r="S37" s="140"/>
      <c r="T37" s="140"/>
      <c r="U37" s="140"/>
      <c r="V37" s="140"/>
      <c r="W37" s="140"/>
      <c r="X37" s="141"/>
      <c r="Y37" s="141"/>
      <c r="Z37" s="143" t="s">
        <v>108</v>
      </c>
      <c r="AA37" s="143" t="s">
        <v>109</v>
      </c>
      <c r="AB37" s="143" t="s">
        <v>110</v>
      </c>
      <c r="AC37" s="143" t="s">
        <v>58</v>
      </c>
      <c r="AD37" s="143">
        <v>0</v>
      </c>
      <c r="AE37" s="143">
        <v>2020</v>
      </c>
      <c r="AF37" s="151">
        <v>44197</v>
      </c>
      <c r="AG37" s="151">
        <v>47848</v>
      </c>
      <c r="AH37" s="5" t="s">
        <v>35</v>
      </c>
      <c r="AI37" s="7" t="s">
        <v>150</v>
      </c>
      <c r="AJ37" s="17">
        <v>0.15</v>
      </c>
      <c r="AK37" s="17">
        <v>0.45</v>
      </c>
      <c r="AL37" s="17">
        <v>0.75</v>
      </c>
      <c r="AM37" s="17">
        <v>1</v>
      </c>
      <c r="AN37" s="17">
        <v>1</v>
      </c>
      <c r="AO37" s="17">
        <v>1</v>
      </c>
      <c r="AP37" s="17">
        <v>1</v>
      </c>
      <c r="AQ37" s="17">
        <v>1</v>
      </c>
      <c r="AR37" s="17">
        <v>1</v>
      </c>
      <c r="AS37" s="17">
        <v>1</v>
      </c>
      <c r="AT37" s="17">
        <v>1</v>
      </c>
      <c r="AU37" s="6" t="s">
        <v>150</v>
      </c>
      <c r="AV37" s="9">
        <v>17.7</v>
      </c>
      <c r="AW37" s="9">
        <v>18.2</v>
      </c>
      <c r="AX37" s="9">
        <v>18.7</v>
      </c>
      <c r="AY37" s="9">
        <v>19.3</v>
      </c>
      <c r="AZ37" s="9">
        <v>19.9</v>
      </c>
      <c r="BA37" s="9">
        <v>20.5</v>
      </c>
      <c r="BB37" s="9">
        <v>21.1</v>
      </c>
      <c r="BC37" s="9">
        <v>21.7</v>
      </c>
      <c r="BD37" s="9">
        <v>22.4</v>
      </c>
      <c r="BE37" s="9">
        <v>23.1</v>
      </c>
      <c r="BF37" s="9">
        <f>SUM(AU37:BE37)</f>
        <v>202.59999999999997</v>
      </c>
      <c r="BG37" s="143" t="s">
        <v>44</v>
      </c>
      <c r="BH37" s="143" t="s">
        <v>67</v>
      </c>
      <c r="BI37" s="143" t="s">
        <v>98</v>
      </c>
      <c r="BJ37" s="143" t="s">
        <v>99</v>
      </c>
      <c r="BK37" s="143" t="s">
        <v>41</v>
      </c>
      <c r="BL37" s="143" t="s">
        <v>42</v>
      </c>
      <c r="BM37" s="143"/>
      <c r="BN37" s="143"/>
      <c r="BO37" s="2"/>
      <c r="BP37" s="2"/>
      <c r="BQ37" s="2"/>
      <c r="BR37" s="2"/>
      <c r="BS37" s="2"/>
      <c r="BT37" s="2"/>
      <c r="BU37" s="2"/>
      <c r="BV37" s="2"/>
      <c r="BW37" s="2"/>
      <c r="BX37" s="2"/>
      <c r="BY37" s="2"/>
      <c r="BZ37" s="2"/>
      <c r="CA37" s="2"/>
      <c r="CB37" s="2"/>
      <c r="CC37" s="2"/>
      <c r="CD37" s="2"/>
      <c r="CE37" s="2"/>
      <c r="CF37" s="2"/>
      <c r="CG37" s="2"/>
      <c r="CH37" s="2"/>
    </row>
    <row r="38" spans="1:86" ht="12.75" customHeight="1">
      <c r="A38" s="141"/>
      <c r="B38" s="149"/>
      <c r="C38" s="141"/>
      <c r="D38" s="141"/>
      <c r="E38" s="141"/>
      <c r="F38" s="141"/>
      <c r="G38" s="141"/>
      <c r="H38" s="141"/>
      <c r="I38" s="141"/>
      <c r="J38" s="84" t="s">
        <v>68</v>
      </c>
      <c r="K38" s="87" t="s">
        <v>150</v>
      </c>
      <c r="L38" s="134" t="s">
        <v>150</v>
      </c>
      <c r="M38" s="134">
        <v>0.33</v>
      </c>
      <c r="N38" s="134" t="s">
        <v>150</v>
      </c>
      <c r="O38" s="134" t="s">
        <v>150</v>
      </c>
      <c r="P38" s="134" t="s">
        <v>150</v>
      </c>
      <c r="Q38" s="134" t="s">
        <v>150</v>
      </c>
      <c r="R38" s="134" t="s">
        <v>150</v>
      </c>
      <c r="S38" s="134" t="s">
        <v>150</v>
      </c>
      <c r="T38" s="134" t="s">
        <v>150</v>
      </c>
      <c r="U38" s="134" t="s">
        <v>150</v>
      </c>
      <c r="V38" s="134" t="s">
        <v>150</v>
      </c>
      <c r="W38" s="87" t="s">
        <v>150</v>
      </c>
      <c r="X38" s="141"/>
      <c r="Y38" s="141"/>
      <c r="Z38" s="141"/>
      <c r="AA38" s="141"/>
      <c r="AB38" s="141"/>
      <c r="AC38" s="141"/>
      <c r="AD38" s="141"/>
      <c r="AE38" s="141"/>
      <c r="AF38" s="141"/>
      <c r="AG38" s="141"/>
      <c r="AH38" s="10" t="s">
        <v>68</v>
      </c>
      <c r="AI38" s="83" t="s">
        <v>150</v>
      </c>
      <c r="AJ38" s="20" t="s">
        <v>150</v>
      </c>
      <c r="AK38" s="20">
        <v>0.45</v>
      </c>
      <c r="AL38" s="20">
        <v>0.87</v>
      </c>
      <c r="AM38" s="20">
        <v>1</v>
      </c>
      <c r="AN38" s="22" t="s">
        <v>150</v>
      </c>
      <c r="AO38" s="22" t="s">
        <v>150</v>
      </c>
      <c r="AP38" s="22" t="s">
        <v>150</v>
      </c>
      <c r="AQ38" s="22" t="s">
        <v>150</v>
      </c>
      <c r="AR38" s="22" t="s">
        <v>150</v>
      </c>
      <c r="AS38" s="22" t="s">
        <v>150</v>
      </c>
      <c r="AT38" s="22" t="s">
        <v>150</v>
      </c>
      <c r="AU38" s="11" t="s">
        <v>150</v>
      </c>
      <c r="AV38" s="14" t="s">
        <v>150</v>
      </c>
      <c r="AW38" s="14">
        <v>32.4</v>
      </c>
      <c r="AX38" s="15" t="s">
        <v>150</v>
      </c>
      <c r="AY38" s="15" t="s">
        <v>150</v>
      </c>
      <c r="AZ38" s="15" t="s">
        <v>150</v>
      </c>
      <c r="BA38" s="15" t="s">
        <v>150</v>
      </c>
      <c r="BB38" s="15" t="s">
        <v>150</v>
      </c>
      <c r="BC38" s="15" t="s">
        <v>150</v>
      </c>
      <c r="BD38" s="15" t="s">
        <v>150</v>
      </c>
      <c r="BE38" s="15" t="s">
        <v>150</v>
      </c>
      <c r="BF38" s="15" t="s">
        <v>150</v>
      </c>
      <c r="BG38" s="141"/>
      <c r="BH38" s="141"/>
      <c r="BI38" s="141"/>
      <c r="BJ38" s="141"/>
      <c r="BK38" s="141"/>
      <c r="BL38" s="141"/>
      <c r="BM38" s="141"/>
      <c r="BN38" s="141"/>
      <c r="BO38" s="2"/>
      <c r="BP38" s="2"/>
      <c r="BQ38" s="2"/>
      <c r="BR38" s="2"/>
      <c r="BS38" s="2"/>
      <c r="BT38" s="2"/>
      <c r="BU38" s="2"/>
      <c r="BV38" s="2"/>
      <c r="BW38" s="2"/>
      <c r="BX38" s="2"/>
      <c r="BY38" s="2"/>
      <c r="BZ38" s="2"/>
      <c r="CA38" s="2"/>
      <c r="CB38" s="2"/>
      <c r="CC38" s="2"/>
      <c r="CD38" s="2"/>
      <c r="CE38" s="2"/>
      <c r="CF38" s="2"/>
      <c r="CG38" s="2"/>
      <c r="CH38" s="2"/>
    </row>
    <row r="39" spans="1:86" ht="12.75" customHeight="1">
      <c r="A39" s="141"/>
      <c r="B39" s="150"/>
      <c r="C39" s="140"/>
      <c r="D39" s="140"/>
      <c r="E39" s="140"/>
      <c r="F39" s="140"/>
      <c r="G39" s="140"/>
      <c r="H39" s="140"/>
      <c r="I39" s="140"/>
      <c r="J39" s="88" t="s">
        <v>47</v>
      </c>
      <c r="K39" s="93" t="s">
        <v>150</v>
      </c>
      <c r="L39" s="97">
        <v>0.02</v>
      </c>
      <c r="M39" s="97" t="s">
        <v>150</v>
      </c>
      <c r="N39" s="97" t="s">
        <v>150</v>
      </c>
      <c r="O39" s="97" t="s">
        <v>150</v>
      </c>
      <c r="P39" s="97" t="s">
        <v>150</v>
      </c>
      <c r="Q39" s="97" t="s">
        <v>150</v>
      </c>
      <c r="R39" s="97" t="s">
        <v>150</v>
      </c>
      <c r="S39" s="97" t="s">
        <v>150</v>
      </c>
      <c r="T39" s="97" t="s">
        <v>150</v>
      </c>
      <c r="U39" s="97" t="s">
        <v>150</v>
      </c>
      <c r="V39" s="97">
        <v>0.02</v>
      </c>
      <c r="W39" s="93">
        <v>20</v>
      </c>
      <c r="X39" s="140"/>
      <c r="Y39" s="140"/>
      <c r="Z39" s="140"/>
      <c r="AA39" s="140"/>
      <c r="AB39" s="140"/>
      <c r="AC39" s="140"/>
      <c r="AD39" s="140"/>
      <c r="AE39" s="140"/>
      <c r="AF39" s="140"/>
      <c r="AG39" s="140"/>
      <c r="AH39" s="92" t="s">
        <v>47</v>
      </c>
      <c r="AI39" s="93" t="s">
        <v>150</v>
      </c>
      <c r="AJ39" s="97">
        <v>0.03</v>
      </c>
      <c r="AK39" s="97" t="s">
        <v>150</v>
      </c>
      <c r="AL39" s="97" t="s">
        <v>150</v>
      </c>
      <c r="AM39" s="97" t="s">
        <v>150</v>
      </c>
      <c r="AN39" s="97" t="s">
        <v>150</v>
      </c>
      <c r="AO39" s="97" t="s">
        <v>150</v>
      </c>
      <c r="AP39" s="97" t="s">
        <v>150</v>
      </c>
      <c r="AQ39" s="97" t="s">
        <v>150</v>
      </c>
      <c r="AR39" s="97" t="s">
        <v>150</v>
      </c>
      <c r="AS39" s="97" t="s">
        <v>150</v>
      </c>
      <c r="AT39" s="97">
        <v>0.03</v>
      </c>
      <c r="AU39" s="92" t="s">
        <v>150</v>
      </c>
      <c r="AV39" s="95">
        <v>3.54</v>
      </c>
      <c r="AW39" s="95" t="s">
        <v>150</v>
      </c>
      <c r="AX39" s="95" t="s">
        <v>150</v>
      </c>
      <c r="AY39" s="95" t="s">
        <v>150</v>
      </c>
      <c r="AZ39" s="95" t="s">
        <v>150</v>
      </c>
      <c r="BA39" s="95" t="s">
        <v>150</v>
      </c>
      <c r="BB39" s="95" t="s">
        <v>150</v>
      </c>
      <c r="BC39" s="95" t="s">
        <v>150</v>
      </c>
      <c r="BD39" s="95" t="s">
        <v>150</v>
      </c>
      <c r="BE39" s="95" t="s">
        <v>150</v>
      </c>
      <c r="BF39" s="95">
        <v>3.5</v>
      </c>
      <c r="BG39" s="140"/>
      <c r="BH39" s="140"/>
      <c r="BI39" s="140"/>
      <c r="BJ39" s="140"/>
      <c r="BK39" s="140"/>
      <c r="BL39" s="140"/>
      <c r="BM39" s="140"/>
      <c r="BN39" s="140"/>
      <c r="BO39" s="2"/>
      <c r="BP39" s="2"/>
      <c r="BQ39" s="2"/>
      <c r="BR39" s="2"/>
      <c r="BS39" s="2"/>
      <c r="BT39" s="2"/>
      <c r="BU39" s="2"/>
      <c r="BV39" s="2"/>
      <c r="BW39" s="2"/>
      <c r="BX39" s="2"/>
      <c r="BY39" s="2"/>
      <c r="BZ39" s="2"/>
      <c r="CA39" s="2"/>
      <c r="CB39" s="2"/>
      <c r="CC39" s="2"/>
      <c r="CD39" s="2"/>
      <c r="CE39" s="2"/>
      <c r="CF39" s="2"/>
      <c r="CG39" s="2"/>
      <c r="CH39" s="2"/>
    </row>
    <row r="40" spans="1:86" ht="12.75">
      <c r="A40" s="141"/>
      <c r="B40" s="190" t="s">
        <v>111</v>
      </c>
      <c r="C40" s="151" t="s">
        <v>112</v>
      </c>
      <c r="D40" s="151" t="s">
        <v>113</v>
      </c>
      <c r="E40" s="142">
        <v>44197</v>
      </c>
      <c r="F40" s="142">
        <v>47848</v>
      </c>
      <c r="G40" s="142" t="s">
        <v>33</v>
      </c>
      <c r="H40" s="139">
        <v>0</v>
      </c>
      <c r="I40" s="139">
        <v>2020</v>
      </c>
      <c r="J40" s="139" t="s">
        <v>35</v>
      </c>
      <c r="K40" s="139" t="s">
        <v>150</v>
      </c>
      <c r="L40" s="139">
        <v>1</v>
      </c>
      <c r="M40" s="139">
        <v>1</v>
      </c>
      <c r="N40" s="139">
        <v>1</v>
      </c>
      <c r="O40" s="139">
        <v>1</v>
      </c>
      <c r="P40" s="139">
        <v>1</v>
      </c>
      <c r="Q40" s="139">
        <v>1</v>
      </c>
      <c r="R40" s="139">
        <v>1</v>
      </c>
      <c r="S40" s="139">
        <v>1</v>
      </c>
      <c r="T40" s="139">
        <v>1</v>
      </c>
      <c r="U40" s="139">
        <v>1</v>
      </c>
      <c r="V40" s="139">
        <v>10</v>
      </c>
      <c r="W40" s="139">
        <v>213.6</v>
      </c>
      <c r="X40" s="143" t="s">
        <v>36</v>
      </c>
      <c r="Y40" s="143" t="s">
        <v>114</v>
      </c>
      <c r="Z40" s="143" t="s">
        <v>115</v>
      </c>
      <c r="AA40" s="143" t="s">
        <v>116</v>
      </c>
      <c r="AB40" s="143" t="s">
        <v>117</v>
      </c>
      <c r="AC40" s="139" t="s">
        <v>33</v>
      </c>
      <c r="AD40" s="139">
        <v>0</v>
      </c>
      <c r="AE40" s="139">
        <v>2020</v>
      </c>
      <c r="AF40" s="142">
        <v>44197</v>
      </c>
      <c r="AG40" s="142">
        <v>47848</v>
      </c>
      <c r="AH40" s="5" t="s">
        <v>35</v>
      </c>
      <c r="AI40" s="6" t="s">
        <v>150</v>
      </c>
      <c r="AJ40" s="6">
        <v>2</v>
      </c>
      <c r="AK40" s="6">
        <v>2</v>
      </c>
      <c r="AL40" s="6">
        <v>2</v>
      </c>
      <c r="AM40" s="6">
        <v>2</v>
      </c>
      <c r="AN40" s="6">
        <v>2</v>
      </c>
      <c r="AO40" s="6">
        <v>2</v>
      </c>
      <c r="AP40" s="6">
        <v>2</v>
      </c>
      <c r="AQ40" s="6">
        <v>2</v>
      </c>
      <c r="AR40" s="6">
        <v>2</v>
      </c>
      <c r="AS40" s="6">
        <v>2</v>
      </c>
      <c r="AT40" s="7">
        <v>20</v>
      </c>
      <c r="AU40" s="6" t="s">
        <v>150</v>
      </c>
      <c r="AV40" s="9">
        <v>5.6</v>
      </c>
      <c r="AW40" s="9">
        <v>11.5</v>
      </c>
      <c r="AX40" s="9">
        <v>11.8</v>
      </c>
      <c r="AY40" s="9">
        <v>6</v>
      </c>
      <c r="AZ40" s="9">
        <v>12.4</v>
      </c>
      <c r="BA40" s="9">
        <v>12.7</v>
      </c>
      <c r="BB40" s="9">
        <v>13</v>
      </c>
      <c r="BC40" s="9">
        <v>13.3</v>
      </c>
      <c r="BD40" s="9">
        <v>13.6</v>
      </c>
      <c r="BE40" s="9">
        <v>6.9</v>
      </c>
      <c r="BF40" s="9">
        <f>SUM(AU40:BE40)</f>
        <v>106.8</v>
      </c>
      <c r="BG40" s="139" t="s">
        <v>44</v>
      </c>
      <c r="BH40" s="139" t="s">
        <v>118</v>
      </c>
      <c r="BI40" s="139" t="s">
        <v>43</v>
      </c>
      <c r="BJ40" s="139" t="s">
        <v>119</v>
      </c>
      <c r="BK40" s="139" t="s">
        <v>41</v>
      </c>
      <c r="BL40" s="139" t="s">
        <v>120</v>
      </c>
      <c r="BM40" s="139"/>
      <c r="BN40" s="139"/>
      <c r="BO40" s="2"/>
      <c r="BP40" s="2"/>
      <c r="BQ40" s="2"/>
      <c r="BR40" s="2"/>
      <c r="BS40" s="2"/>
      <c r="BT40" s="2"/>
      <c r="BU40" s="2"/>
      <c r="BV40" s="2"/>
      <c r="BW40" s="2"/>
      <c r="BX40" s="2"/>
      <c r="BY40" s="2"/>
      <c r="BZ40" s="2"/>
      <c r="CA40" s="2"/>
      <c r="CB40" s="2"/>
      <c r="CC40" s="2"/>
      <c r="CD40" s="2"/>
      <c r="CE40" s="2"/>
      <c r="CF40" s="2"/>
      <c r="CG40" s="2"/>
      <c r="CH40" s="2"/>
    </row>
    <row r="41" spans="1:86" ht="12.75">
      <c r="A41" s="141"/>
      <c r="B41" s="149"/>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0"/>
      <c r="AA41" s="140"/>
      <c r="AB41" s="140"/>
      <c r="AC41" s="140"/>
      <c r="AD41" s="140"/>
      <c r="AE41" s="140"/>
      <c r="AF41" s="140"/>
      <c r="AG41" s="140"/>
      <c r="AH41" s="92" t="s">
        <v>47</v>
      </c>
      <c r="AI41" s="92" t="s">
        <v>150</v>
      </c>
      <c r="AJ41" s="92">
        <v>2</v>
      </c>
      <c r="AK41" s="92" t="s">
        <v>150</v>
      </c>
      <c r="AL41" s="92" t="s">
        <v>150</v>
      </c>
      <c r="AM41" s="92" t="s">
        <v>150</v>
      </c>
      <c r="AN41" s="92" t="s">
        <v>150</v>
      </c>
      <c r="AO41" s="92" t="s">
        <v>150</v>
      </c>
      <c r="AP41" s="92" t="s">
        <v>150</v>
      </c>
      <c r="AQ41" s="92" t="s">
        <v>150</v>
      </c>
      <c r="AR41" s="92" t="s">
        <v>150</v>
      </c>
      <c r="AS41" s="92" t="s">
        <v>150</v>
      </c>
      <c r="AT41" s="93" t="s">
        <v>150</v>
      </c>
      <c r="AU41" s="92" t="s">
        <v>150</v>
      </c>
      <c r="AV41" s="95">
        <v>5.6</v>
      </c>
      <c r="AW41" s="95" t="s">
        <v>150</v>
      </c>
      <c r="AX41" s="95" t="s">
        <v>150</v>
      </c>
      <c r="AY41" s="95" t="s">
        <v>150</v>
      </c>
      <c r="AZ41" s="95" t="s">
        <v>150</v>
      </c>
      <c r="BA41" s="95" t="s">
        <v>150</v>
      </c>
      <c r="BB41" s="95" t="s">
        <v>150</v>
      </c>
      <c r="BC41" s="95" t="s">
        <v>150</v>
      </c>
      <c r="BD41" s="95" t="s">
        <v>150</v>
      </c>
      <c r="BE41" s="95" t="s">
        <v>150</v>
      </c>
      <c r="BF41" s="95">
        <v>5.6</v>
      </c>
      <c r="BG41" s="140"/>
      <c r="BH41" s="140"/>
      <c r="BI41" s="140"/>
      <c r="BJ41" s="140"/>
      <c r="BK41" s="140"/>
      <c r="BL41" s="140"/>
      <c r="BM41" s="140"/>
      <c r="BN41" s="140"/>
      <c r="BO41" s="2"/>
      <c r="BP41" s="2"/>
      <c r="BQ41" s="2"/>
      <c r="BR41" s="2"/>
      <c r="BS41" s="2"/>
      <c r="BT41" s="2"/>
      <c r="BU41" s="2"/>
      <c r="BV41" s="2"/>
      <c r="BW41" s="2"/>
      <c r="BX41" s="2"/>
      <c r="BY41" s="2"/>
      <c r="BZ41" s="2"/>
      <c r="CA41" s="2"/>
      <c r="CB41" s="2"/>
      <c r="CC41" s="2"/>
      <c r="CD41" s="2"/>
      <c r="CE41" s="2"/>
      <c r="CF41" s="2"/>
      <c r="CG41" s="2"/>
      <c r="CH41" s="2"/>
    </row>
    <row r="42" spans="1:86" ht="12.75">
      <c r="A42" s="141"/>
      <c r="B42" s="149"/>
      <c r="C42" s="141"/>
      <c r="D42" s="141"/>
      <c r="E42" s="141"/>
      <c r="F42" s="141"/>
      <c r="G42" s="141"/>
      <c r="H42" s="141"/>
      <c r="I42" s="141"/>
      <c r="J42" s="140"/>
      <c r="K42" s="140"/>
      <c r="L42" s="140"/>
      <c r="M42" s="140"/>
      <c r="N42" s="140"/>
      <c r="O42" s="140"/>
      <c r="P42" s="140"/>
      <c r="Q42" s="140"/>
      <c r="R42" s="140"/>
      <c r="S42" s="140"/>
      <c r="T42" s="140"/>
      <c r="U42" s="140"/>
      <c r="V42" s="140"/>
      <c r="W42" s="140"/>
      <c r="X42" s="141"/>
      <c r="Y42" s="141"/>
      <c r="Z42" s="143" t="s">
        <v>121</v>
      </c>
      <c r="AA42" s="143" t="s">
        <v>122</v>
      </c>
      <c r="AB42" s="143" t="s">
        <v>123</v>
      </c>
      <c r="AC42" s="139" t="s">
        <v>54</v>
      </c>
      <c r="AD42" s="139">
        <v>0</v>
      </c>
      <c r="AE42" s="139">
        <v>2020</v>
      </c>
      <c r="AF42" s="142">
        <v>44197</v>
      </c>
      <c r="AG42" s="142">
        <v>47848</v>
      </c>
      <c r="AH42" s="5" t="s">
        <v>35</v>
      </c>
      <c r="AI42" s="6" t="s">
        <v>150</v>
      </c>
      <c r="AJ42" s="17">
        <v>1</v>
      </c>
      <c r="AK42" s="17">
        <v>1</v>
      </c>
      <c r="AL42" s="17">
        <v>1</v>
      </c>
      <c r="AM42" s="17">
        <v>1</v>
      </c>
      <c r="AN42" s="17">
        <v>1</v>
      </c>
      <c r="AO42" s="17">
        <v>1</v>
      </c>
      <c r="AP42" s="17">
        <v>1</v>
      </c>
      <c r="AQ42" s="17">
        <v>1</v>
      </c>
      <c r="AR42" s="17">
        <v>1</v>
      </c>
      <c r="AS42" s="17">
        <v>1</v>
      </c>
      <c r="AT42" s="17">
        <v>1</v>
      </c>
      <c r="AU42" s="6" t="s">
        <v>150</v>
      </c>
      <c r="AV42" s="9">
        <v>5.6</v>
      </c>
      <c r="AW42" s="9">
        <v>11.5</v>
      </c>
      <c r="AX42" s="9">
        <v>11.8</v>
      </c>
      <c r="AY42" s="9">
        <v>6</v>
      </c>
      <c r="AZ42" s="9">
        <v>12.4</v>
      </c>
      <c r="BA42" s="9">
        <v>12.7</v>
      </c>
      <c r="BB42" s="9">
        <v>13</v>
      </c>
      <c r="BC42" s="9">
        <v>13.3</v>
      </c>
      <c r="BD42" s="9">
        <v>13.6</v>
      </c>
      <c r="BE42" s="9">
        <v>6.9</v>
      </c>
      <c r="BF42" s="9">
        <f>SUM(AU42:BE42)</f>
        <v>106.8</v>
      </c>
      <c r="BG42" s="139" t="s">
        <v>41</v>
      </c>
      <c r="BH42" s="139" t="s">
        <v>118</v>
      </c>
      <c r="BI42" s="139" t="s">
        <v>43</v>
      </c>
      <c r="BJ42" s="139" t="s">
        <v>119</v>
      </c>
      <c r="BK42" s="139"/>
      <c r="BL42" s="139"/>
      <c r="BM42" s="139"/>
      <c r="BN42" s="139"/>
      <c r="BO42" s="2"/>
      <c r="BP42" s="2"/>
      <c r="BQ42" s="2"/>
      <c r="BR42" s="2"/>
      <c r="BS42" s="2"/>
      <c r="BT42" s="2"/>
      <c r="BU42" s="2"/>
      <c r="BV42" s="2"/>
      <c r="BW42" s="2"/>
      <c r="BX42" s="2"/>
      <c r="BY42" s="2"/>
      <c r="BZ42" s="2"/>
      <c r="CA42" s="2"/>
      <c r="CB42" s="2"/>
      <c r="CC42" s="2"/>
      <c r="CD42" s="2"/>
      <c r="CE42" s="2"/>
      <c r="CF42" s="2"/>
      <c r="CG42" s="2"/>
      <c r="CH42" s="2"/>
    </row>
    <row r="43" spans="1:86" ht="12.75">
      <c r="A43" s="141"/>
      <c r="B43" s="150"/>
      <c r="C43" s="140"/>
      <c r="D43" s="140"/>
      <c r="E43" s="140"/>
      <c r="F43" s="140"/>
      <c r="G43" s="140"/>
      <c r="H43" s="140"/>
      <c r="I43" s="140"/>
      <c r="J43" s="88" t="s">
        <v>47</v>
      </c>
      <c r="K43" s="92" t="s">
        <v>150</v>
      </c>
      <c r="L43" s="92">
        <v>1</v>
      </c>
      <c r="M43" s="92" t="s">
        <v>150</v>
      </c>
      <c r="N43" s="92" t="s">
        <v>150</v>
      </c>
      <c r="O43" s="92" t="s">
        <v>150</v>
      </c>
      <c r="P43" s="92" t="s">
        <v>150</v>
      </c>
      <c r="Q43" s="92" t="s">
        <v>150</v>
      </c>
      <c r="R43" s="92" t="s">
        <v>150</v>
      </c>
      <c r="S43" s="92" t="s">
        <v>150</v>
      </c>
      <c r="T43" s="92" t="s">
        <v>150</v>
      </c>
      <c r="U43" s="92" t="s">
        <v>150</v>
      </c>
      <c r="V43" s="92">
        <v>1</v>
      </c>
      <c r="W43" s="92">
        <v>11.2</v>
      </c>
      <c r="X43" s="140"/>
      <c r="Y43" s="140"/>
      <c r="Z43" s="140"/>
      <c r="AA43" s="140"/>
      <c r="AB43" s="140"/>
      <c r="AC43" s="140"/>
      <c r="AD43" s="140"/>
      <c r="AE43" s="140"/>
      <c r="AF43" s="140"/>
      <c r="AG43" s="140"/>
      <c r="AH43" s="92" t="s">
        <v>47</v>
      </c>
      <c r="AI43" s="92" t="s">
        <v>150</v>
      </c>
      <c r="AJ43" s="97">
        <v>1</v>
      </c>
      <c r="AK43" s="97" t="s">
        <v>150</v>
      </c>
      <c r="AL43" s="97" t="s">
        <v>150</v>
      </c>
      <c r="AM43" s="97" t="s">
        <v>150</v>
      </c>
      <c r="AN43" s="97" t="s">
        <v>150</v>
      </c>
      <c r="AO43" s="97" t="s">
        <v>150</v>
      </c>
      <c r="AP43" s="97" t="s">
        <v>150</v>
      </c>
      <c r="AQ43" s="97" t="s">
        <v>150</v>
      </c>
      <c r="AR43" s="97" t="s">
        <v>150</v>
      </c>
      <c r="AS43" s="97" t="s">
        <v>150</v>
      </c>
      <c r="AT43" s="97" t="s">
        <v>150</v>
      </c>
      <c r="AU43" s="92" t="s">
        <v>150</v>
      </c>
      <c r="AV43" s="95">
        <v>5.6</v>
      </c>
      <c r="AW43" s="95" t="s">
        <v>150</v>
      </c>
      <c r="AX43" s="95" t="s">
        <v>150</v>
      </c>
      <c r="AY43" s="95" t="s">
        <v>150</v>
      </c>
      <c r="AZ43" s="95" t="s">
        <v>150</v>
      </c>
      <c r="BA43" s="95" t="s">
        <v>150</v>
      </c>
      <c r="BB43" s="95" t="s">
        <v>150</v>
      </c>
      <c r="BC43" s="95" t="s">
        <v>150</v>
      </c>
      <c r="BD43" s="95" t="s">
        <v>150</v>
      </c>
      <c r="BE43" s="95" t="s">
        <v>150</v>
      </c>
      <c r="BF43" s="95">
        <v>5.6</v>
      </c>
      <c r="BG43" s="140"/>
      <c r="BH43" s="140"/>
      <c r="BI43" s="140"/>
      <c r="BJ43" s="140"/>
      <c r="BK43" s="140"/>
      <c r="BL43" s="140"/>
      <c r="BM43" s="140"/>
      <c r="BN43" s="140"/>
      <c r="BO43" s="2"/>
      <c r="BP43" s="2"/>
      <c r="BQ43" s="2"/>
      <c r="BR43" s="2"/>
      <c r="BS43" s="2"/>
      <c r="BT43" s="2"/>
      <c r="BU43" s="2"/>
      <c r="BV43" s="2"/>
      <c r="BW43" s="2"/>
      <c r="BX43" s="2"/>
      <c r="BY43" s="2"/>
      <c r="BZ43" s="2"/>
      <c r="CA43" s="2"/>
      <c r="CB43" s="2"/>
      <c r="CC43" s="2"/>
      <c r="CD43" s="2"/>
      <c r="CE43" s="2"/>
      <c r="CF43" s="2"/>
      <c r="CG43" s="2"/>
      <c r="CH43" s="2"/>
    </row>
    <row r="44" spans="1:86" ht="22.5" customHeight="1">
      <c r="A44" s="141"/>
      <c r="B44" s="148" t="s">
        <v>124</v>
      </c>
      <c r="C44" s="143" t="s">
        <v>125</v>
      </c>
      <c r="D44" s="143" t="s">
        <v>126</v>
      </c>
      <c r="E44" s="142">
        <v>44044</v>
      </c>
      <c r="F44" s="142">
        <v>44926</v>
      </c>
      <c r="G44" s="142" t="s">
        <v>58</v>
      </c>
      <c r="H44" s="143">
        <v>0</v>
      </c>
      <c r="I44" s="143">
        <v>2020</v>
      </c>
      <c r="J44" s="143" t="s">
        <v>35</v>
      </c>
      <c r="K44" s="144">
        <v>0.2</v>
      </c>
      <c r="L44" s="144">
        <v>0.7</v>
      </c>
      <c r="M44" s="166">
        <v>1</v>
      </c>
      <c r="N44" s="139" t="s">
        <v>150</v>
      </c>
      <c r="O44" s="139" t="s">
        <v>150</v>
      </c>
      <c r="P44" s="139" t="s">
        <v>150</v>
      </c>
      <c r="Q44" s="139" t="s">
        <v>150</v>
      </c>
      <c r="R44" s="139" t="s">
        <v>150</v>
      </c>
      <c r="S44" s="139" t="s">
        <v>150</v>
      </c>
      <c r="T44" s="139" t="s">
        <v>150</v>
      </c>
      <c r="U44" s="166" t="s">
        <v>150</v>
      </c>
      <c r="V44" s="144">
        <v>1</v>
      </c>
      <c r="W44" s="143">
        <v>208.3</v>
      </c>
      <c r="X44" s="143" t="s">
        <v>36</v>
      </c>
      <c r="Y44" s="143" t="s">
        <v>114</v>
      </c>
      <c r="Z44" s="189" t="s">
        <v>127</v>
      </c>
      <c r="AA44" s="189" t="s">
        <v>128</v>
      </c>
      <c r="AB44" s="189" t="s">
        <v>129</v>
      </c>
      <c r="AC44" s="143" t="s">
        <v>58</v>
      </c>
      <c r="AD44" s="144">
        <v>0</v>
      </c>
      <c r="AE44" s="139">
        <v>2020</v>
      </c>
      <c r="AF44" s="142">
        <v>44044</v>
      </c>
      <c r="AG44" s="142">
        <v>44561</v>
      </c>
      <c r="AH44" s="5" t="s">
        <v>35</v>
      </c>
      <c r="AI44" s="17">
        <v>0.3</v>
      </c>
      <c r="AJ44" s="17">
        <v>1</v>
      </c>
      <c r="AK44" s="7" t="s">
        <v>150</v>
      </c>
      <c r="AL44" s="7" t="s">
        <v>150</v>
      </c>
      <c r="AM44" s="7" t="s">
        <v>150</v>
      </c>
      <c r="AN44" s="7" t="s">
        <v>150</v>
      </c>
      <c r="AO44" s="7" t="s">
        <v>150</v>
      </c>
      <c r="AP44" s="7" t="s">
        <v>150</v>
      </c>
      <c r="AQ44" s="7" t="s">
        <v>150</v>
      </c>
      <c r="AR44" s="7" t="s">
        <v>150</v>
      </c>
      <c r="AS44" s="7" t="s">
        <v>150</v>
      </c>
      <c r="AT44" s="17">
        <v>1</v>
      </c>
      <c r="AU44" s="7">
        <v>31.3</v>
      </c>
      <c r="AV44" s="32">
        <v>32.3</v>
      </c>
      <c r="AW44" s="32" t="s">
        <v>150</v>
      </c>
      <c r="AX44" s="32" t="s">
        <v>150</v>
      </c>
      <c r="AY44" s="32" t="s">
        <v>150</v>
      </c>
      <c r="AZ44" s="32" t="s">
        <v>150</v>
      </c>
      <c r="BA44" s="32" t="s">
        <v>150</v>
      </c>
      <c r="BB44" s="32" t="s">
        <v>150</v>
      </c>
      <c r="BC44" s="32" t="s">
        <v>150</v>
      </c>
      <c r="BD44" s="32" t="s">
        <v>150</v>
      </c>
      <c r="BE44" s="32" t="s">
        <v>150</v>
      </c>
      <c r="BF44" s="9">
        <f>SUM(AU44:BE44)</f>
        <v>63.599999999999994</v>
      </c>
      <c r="BG44" s="143" t="s">
        <v>41</v>
      </c>
      <c r="BH44" s="143" t="s">
        <v>42</v>
      </c>
      <c r="BI44" s="143" t="s">
        <v>43</v>
      </c>
      <c r="BJ44" s="143" t="s">
        <v>130</v>
      </c>
      <c r="BK44" s="143" t="s">
        <v>44</v>
      </c>
      <c r="BL44" s="143" t="s">
        <v>67</v>
      </c>
      <c r="BM44" s="143"/>
      <c r="BN44" s="143"/>
      <c r="BO44" s="2"/>
      <c r="BP44" s="2"/>
      <c r="BQ44" s="2"/>
      <c r="BR44" s="2"/>
      <c r="BS44" s="2"/>
      <c r="BT44" s="2"/>
      <c r="BU44" s="2"/>
      <c r="BV44" s="2"/>
      <c r="BW44" s="2"/>
      <c r="BX44" s="2"/>
      <c r="BY44" s="2"/>
      <c r="BZ44" s="2"/>
      <c r="CA44" s="2"/>
      <c r="CB44" s="2"/>
      <c r="CC44" s="2"/>
      <c r="CD44" s="2"/>
      <c r="CE44" s="2"/>
      <c r="CF44" s="2"/>
      <c r="CG44" s="2"/>
      <c r="CH44" s="2"/>
    </row>
    <row r="45" spans="1:86" ht="22.5" customHeight="1">
      <c r="A45" s="141"/>
      <c r="B45" s="149"/>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0"/>
      <c r="AA45" s="140"/>
      <c r="AB45" s="140"/>
      <c r="AC45" s="140"/>
      <c r="AD45" s="140"/>
      <c r="AE45" s="140"/>
      <c r="AF45" s="140"/>
      <c r="AG45" s="140"/>
      <c r="AH45" s="92" t="s">
        <v>47</v>
      </c>
      <c r="AI45" s="97">
        <v>0.3</v>
      </c>
      <c r="AJ45" s="97">
        <v>1</v>
      </c>
      <c r="AK45" s="93" t="s">
        <v>150</v>
      </c>
      <c r="AL45" s="93" t="s">
        <v>150</v>
      </c>
      <c r="AM45" s="93" t="s">
        <v>150</v>
      </c>
      <c r="AN45" s="93" t="s">
        <v>150</v>
      </c>
      <c r="AO45" s="93" t="s">
        <v>150</v>
      </c>
      <c r="AP45" s="93" t="s">
        <v>150</v>
      </c>
      <c r="AQ45" s="93" t="s">
        <v>150</v>
      </c>
      <c r="AR45" s="93" t="s">
        <v>150</v>
      </c>
      <c r="AS45" s="93" t="s">
        <v>150</v>
      </c>
      <c r="AT45" s="97">
        <v>1</v>
      </c>
      <c r="AU45" s="93">
        <v>31.3</v>
      </c>
      <c r="AV45" s="102">
        <v>32.3</v>
      </c>
      <c r="AW45" s="102" t="s">
        <v>150</v>
      </c>
      <c r="AX45" s="102" t="s">
        <v>150</v>
      </c>
      <c r="AY45" s="102" t="s">
        <v>150</v>
      </c>
      <c r="AZ45" s="102" t="s">
        <v>150</v>
      </c>
      <c r="BA45" s="102" t="s">
        <v>150</v>
      </c>
      <c r="BB45" s="102" t="s">
        <v>150</v>
      </c>
      <c r="BC45" s="102" t="s">
        <v>150</v>
      </c>
      <c r="BD45" s="102" t="s">
        <v>150</v>
      </c>
      <c r="BE45" s="102" t="s">
        <v>150</v>
      </c>
      <c r="BF45" s="95">
        <f>AU45+AV45</f>
        <v>63.599999999999994</v>
      </c>
      <c r="BG45" s="140"/>
      <c r="BH45" s="140"/>
      <c r="BI45" s="140"/>
      <c r="BJ45" s="140"/>
      <c r="BK45" s="140"/>
      <c r="BL45" s="140"/>
      <c r="BM45" s="140"/>
      <c r="BN45" s="140"/>
      <c r="BO45" s="2"/>
      <c r="BP45" s="2"/>
      <c r="BQ45" s="2"/>
      <c r="BR45" s="2"/>
      <c r="BS45" s="2"/>
      <c r="BT45" s="2"/>
      <c r="BU45" s="2"/>
      <c r="BV45" s="2"/>
      <c r="BW45" s="2"/>
      <c r="BX45" s="2"/>
      <c r="BY45" s="2"/>
      <c r="BZ45" s="2"/>
      <c r="CA45" s="2"/>
      <c r="CB45" s="2"/>
      <c r="CC45" s="2"/>
      <c r="CD45" s="2"/>
      <c r="CE45" s="2"/>
      <c r="CF45" s="2"/>
      <c r="CG45" s="2"/>
      <c r="CH45" s="2"/>
    </row>
    <row r="46" spans="1:86" ht="22.5" customHeight="1">
      <c r="A46" s="141"/>
      <c r="B46" s="149"/>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3" t="s">
        <v>131</v>
      </c>
      <c r="AA46" s="143" t="s">
        <v>132</v>
      </c>
      <c r="AB46" s="143" t="s">
        <v>133</v>
      </c>
      <c r="AC46" s="143" t="s">
        <v>58</v>
      </c>
      <c r="AD46" s="144">
        <v>0</v>
      </c>
      <c r="AE46" s="139">
        <v>2020</v>
      </c>
      <c r="AF46" s="142">
        <v>44044</v>
      </c>
      <c r="AG46" s="142">
        <v>44561</v>
      </c>
      <c r="AH46" s="5" t="s">
        <v>35</v>
      </c>
      <c r="AI46" s="17">
        <v>0.1</v>
      </c>
      <c r="AJ46" s="17">
        <v>1</v>
      </c>
      <c r="AK46" s="7" t="s">
        <v>150</v>
      </c>
      <c r="AL46" s="7" t="s">
        <v>150</v>
      </c>
      <c r="AM46" s="7" t="s">
        <v>150</v>
      </c>
      <c r="AN46" s="7" t="s">
        <v>150</v>
      </c>
      <c r="AO46" s="7" t="s">
        <v>150</v>
      </c>
      <c r="AP46" s="7" t="s">
        <v>150</v>
      </c>
      <c r="AQ46" s="7" t="s">
        <v>150</v>
      </c>
      <c r="AR46" s="7" t="s">
        <v>150</v>
      </c>
      <c r="AS46" s="7" t="s">
        <v>150</v>
      </c>
      <c r="AT46" s="17">
        <v>1</v>
      </c>
      <c r="AU46" s="7">
        <v>39.9</v>
      </c>
      <c r="AV46" s="32">
        <v>41.2</v>
      </c>
      <c r="AW46" s="32" t="s">
        <v>150</v>
      </c>
      <c r="AX46" s="32" t="s">
        <v>150</v>
      </c>
      <c r="AY46" s="32" t="s">
        <v>150</v>
      </c>
      <c r="AZ46" s="32" t="s">
        <v>150</v>
      </c>
      <c r="BA46" s="32" t="s">
        <v>150</v>
      </c>
      <c r="BB46" s="32" t="s">
        <v>150</v>
      </c>
      <c r="BC46" s="32" t="s">
        <v>150</v>
      </c>
      <c r="BD46" s="32" t="s">
        <v>150</v>
      </c>
      <c r="BE46" s="32" t="s">
        <v>150</v>
      </c>
      <c r="BF46" s="9">
        <f>SUM(AU46:BE46)</f>
        <v>81.1</v>
      </c>
      <c r="BG46" s="143" t="s">
        <v>41</v>
      </c>
      <c r="BH46" s="143" t="s">
        <v>42</v>
      </c>
      <c r="BI46" s="143" t="s">
        <v>43</v>
      </c>
      <c r="BJ46" s="143" t="s">
        <v>130</v>
      </c>
      <c r="BK46" s="143" t="s">
        <v>134</v>
      </c>
      <c r="BL46" s="143" t="s">
        <v>135</v>
      </c>
      <c r="BM46" s="143"/>
      <c r="BN46" s="143"/>
      <c r="BO46" s="2"/>
      <c r="BP46" s="2"/>
      <c r="BQ46" s="2"/>
      <c r="BR46" s="2"/>
      <c r="BS46" s="2"/>
      <c r="BT46" s="2"/>
      <c r="BU46" s="2"/>
      <c r="BV46" s="2"/>
      <c r="BW46" s="2"/>
      <c r="BX46" s="2"/>
      <c r="BY46" s="2"/>
      <c r="BZ46" s="2"/>
      <c r="CA46" s="2"/>
      <c r="CB46" s="2"/>
      <c r="CC46" s="2"/>
      <c r="CD46" s="2"/>
      <c r="CE46" s="2"/>
      <c r="CF46" s="2"/>
      <c r="CG46" s="2"/>
      <c r="CH46" s="2"/>
    </row>
    <row r="47" spans="1:86" ht="22.5" customHeight="1">
      <c r="A47" s="141"/>
      <c r="B47" s="149"/>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0"/>
      <c r="AA47" s="140"/>
      <c r="AB47" s="140"/>
      <c r="AC47" s="140"/>
      <c r="AD47" s="140"/>
      <c r="AE47" s="140"/>
      <c r="AF47" s="140"/>
      <c r="AG47" s="140"/>
      <c r="AH47" s="92" t="s">
        <v>47</v>
      </c>
      <c r="AI47" s="97">
        <v>0.1</v>
      </c>
      <c r="AJ47" s="97">
        <v>1</v>
      </c>
      <c r="AK47" s="93" t="s">
        <v>150</v>
      </c>
      <c r="AL47" s="93" t="s">
        <v>150</v>
      </c>
      <c r="AM47" s="93" t="s">
        <v>150</v>
      </c>
      <c r="AN47" s="93" t="s">
        <v>150</v>
      </c>
      <c r="AO47" s="93" t="s">
        <v>150</v>
      </c>
      <c r="AP47" s="93" t="s">
        <v>150</v>
      </c>
      <c r="AQ47" s="93" t="s">
        <v>150</v>
      </c>
      <c r="AR47" s="93" t="s">
        <v>150</v>
      </c>
      <c r="AS47" s="93" t="s">
        <v>150</v>
      </c>
      <c r="AT47" s="97">
        <v>1</v>
      </c>
      <c r="AU47" s="93">
        <v>39.9</v>
      </c>
      <c r="AV47" s="102">
        <v>41.2</v>
      </c>
      <c r="AW47" s="102" t="s">
        <v>150</v>
      </c>
      <c r="AX47" s="102" t="s">
        <v>150</v>
      </c>
      <c r="AY47" s="102" t="s">
        <v>150</v>
      </c>
      <c r="AZ47" s="102" t="s">
        <v>150</v>
      </c>
      <c r="BA47" s="102" t="s">
        <v>150</v>
      </c>
      <c r="BB47" s="102" t="s">
        <v>150</v>
      </c>
      <c r="BC47" s="102" t="s">
        <v>150</v>
      </c>
      <c r="BD47" s="102" t="s">
        <v>150</v>
      </c>
      <c r="BE47" s="102" t="s">
        <v>150</v>
      </c>
      <c r="BF47" s="95">
        <f>AU47+AV47</f>
        <v>81.1</v>
      </c>
      <c r="BG47" s="140"/>
      <c r="BH47" s="140"/>
      <c r="BI47" s="140"/>
      <c r="BJ47" s="140"/>
      <c r="BK47" s="140"/>
      <c r="BL47" s="140"/>
      <c r="BM47" s="140"/>
      <c r="BN47" s="140"/>
      <c r="BO47" s="2"/>
      <c r="BP47" s="2"/>
      <c r="BQ47" s="2"/>
      <c r="BR47" s="2"/>
      <c r="BS47" s="2"/>
      <c r="BT47" s="2"/>
      <c r="BU47" s="2"/>
      <c r="BV47" s="2"/>
      <c r="BW47" s="2"/>
      <c r="BX47" s="2"/>
      <c r="BY47" s="2"/>
      <c r="BZ47" s="2"/>
      <c r="CA47" s="2"/>
      <c r="CB47" s="2"/>
      <c r="CC47" s="2"/>
      <c r="CD47" s="2"/>
      <c r="CE47" s="2"/>
      <c r="CF47" s="2"/>
      <c r="CG47" s="2"/>
      <c r="CH47" s="2"/>
    </row>
    <row r="48" spans="1:86" ht="22.5" customHeight="1">
      <c r="A48" s="141"/>
      <c r="B48" s="149"/>
      <c r="C48" s="141"/>
      <c r="D48" s="141"/>
      <c r="E48" s="141"/>
      <c r="F48" s="141"/>
      <c r="G48" s="141"/>
      <c r="H48" s="141"/>
      <c r="I48" s="141"/>
      <c r="J48" s="140"/>
      <c r="K48" s="140"/>
      <c r="L48" s="140"/>
      <c r="M48" s="140"/>
      <c r="N48" s="140"/>
      <c r="O48" s="140"/>
      <c r="P48" s="140"/>
      <c r="Q48" s="140"/>
      <c r="R48" s="140"/>
      <c r="S48" s="140"/>
      <c r="T48" s="140"/>
      <c r="U48" s="140"/>
      <c r="V48" s="140"/>
      <c r="W48" s="140"/>
      <c r="X48" s="141"/>
      <c r="Y48" s="141"/>
      <c r="Z48" s="189" t="s">
        <v>136</v>
      </c>
      <c r="AA48" s="189" t="s">
        <v>137</v>
      </c>
      <c r="AB48" s="189" t="s">
        <v>138</v>
      </c>
      <c r="AC48" s="143" t="s">
        <v>58</v>
      </c>
      <c r="AD48" s="144">
        <v>0</v>
      </c>
      <c r="AE48" s="139">
        <v>2020</v>
      </c>
      <c r="AF48" s="142">
        <v>44044</v>
      </c>
      <c r="AG48" s="142">
        <v>44926</v>
      </c>
      <c r="AH48" s="5" t="s">
        <v>35</v>
      </c>
      <c r="AI48" s="17">
        <v>0</v>
      </c>
      <c r="AJ48" s="17">
        <v>0.3</v>
      </c>
      <c r="AK48" s="17">
        <v>1</v>
      </c>
      <c r="AL48" s="7" t="s">
        <v>150</v>
      </c>
      <c r="AM48" s="7" t="s">
        <v>150</v>
      </c>
      <c r="AN48" s="7" t="s">
        <v>150</v>
      </c>
      <c r="AO48" s="7" t="s">
        <v>150</v>
      </c>
      <c r="AP48" s="7" t="s">
        <v>150</v>
      </c>
      <c r="AQ48" s="7" t="s">
        <v>150</v>
      </c>
      <c r="AR48" s="7" t="s">
        <v>150</v>
      </c>
      <c r="AS48" s="7" t="s">
        <v>150</v>
      </c>
      <c r="AT48" s="17">
        <v>1</v>
      </c>
      <c r="AU48" s="7">
        <v>0</v>
      </c>
      <c r="AV48" s="32">
        <v>31.3</v>
      </c>
      <c r="AW48" s="32">
        <v>32.3</v>
      </c>
      <c r="AX48" s="32" t="s">
        <v>150</v>
      </c>
      <c r="AY48" s="32" t="s">
        <v>150</v>
      </c>
      <c r="AZ48" s="32" t="s">
        <v>150</v>
      </c>
      <c r="BA48" s="32" t="s">
        <v>150</v>
      </c>
      <c r="BB48" s="32" t="s">
        <v>150</v>
      </c>
      <c r="BC48" s="32" t="s">
        <v>150</v>
      </c>
      <c r="BD48" s="32" t="s">
        <v>150</v>
      </c>
      <c r="BE48" s="32" t="s">
        <v>150</v>
      </c>
      <c r="BF48" s="9">
        <f>SUM(AU48:BE48)</f>
        <v>63.599999999999994</v>
      </c>
      <c r="BG48" s="143" t="s">
        <v>41</v>
      </c>
      <c r="BH48" s="143" t="s">
        <v>42</v>
      </c>
      <c r="BI48" s="143" t="s">
        <v>43</v>
      </c>
      <c r="BJ48" s="143" t="s">
        <v>130</v>
      </c>
      <c r="BK48" s="143" t="s">
        <v>44</v>
      </c>
      <c r="BL48" s="143" t="s">
        <v>67</v>
      </c>
      <c r="BM48" s="143"/>
      <c r="BN48" s="143"/>
      <c r="BO48" s="2"/>
      <c r="BP48" s="2"/>
      <c r="BQ48" s="2"/>
      <c r="BR48" s="2"/>
      <c r="BS48" s="2"/>
      <c r="BT48" s="2"/>
      <c r="BU48" s="2"/>
      <c r="BV48" s="2"/>
      <c r="BW48" s="2"/>
      <c r="BX48" s="2"/>
      <c r="BY48" s="2"/>
      <c r="BZ48" s="2"/>
      <c r="CA48" s="2"/>
      <c r="CB48" s="2"/>
      <c r="CC48" s="2"/>
      <c r="CD48" s="2"/>
      <c r="CE48" s="2"/>
      <c r="CF48" s="2"/>
      <c r="CG48" s="2"/>
      <c r="CH48" s="2"/>
    </row>
    <row r="49" spans="1:86" ht="22.5" customHeight="1">
      <c r="A49" s="141"/>
      <c r="B49" s="150"/>
      <c r="C49" s="140"/>
      <c r="D49" s="140"/>
      <c r="E49" s="140"/>
      <c r="F49" s="140"/>
      <c r="G49" s="140"/>
      <c r="H49" s="140"/>
      <c r="I49" s="140"/>
      <c r="J49" s="88" t="s">
        <v>47</v>
      </c>
      <c r="K49" s="97">
        <v>0.2</v>
      </c>
      <c r="L49" s="97">
        <v>0.9</v>
      </c>
      <c r="M49" s="96" t="s">
        <v>150</v>
      </c>
      <c r="N49" s="92" t="s">
        <v>150</v>
      </c>
      <c r="O49" s="92" t="s">
        <v>150</v>
      </c>
      <c r="P49" s="92" t="s">
        <v>150</v>
      </c>
      <c r="Q49" s="92" t="s">
        <v>150</v>
      </c>
      <c r="R49" s="92" t="s">
        <v>150</v>
      </c>
      <c r="S49" s="92" t="s">
        <v>150</v>
      </c>
      <c r="T49" s="92" t="s">
        <v>150</v>
      </c>
      <c r="U49" s="96" t="s">
        <v>150</v>
      </c>
      <c r="V49" s="97">
        <v>0.9</v>
      </c>
      <c r="W49" s="93">
        <v>176</v>
      </c>
      <c r="X49" s="140"/>
      <c r="Y49" s="140"/>
      <c r="Z49" s="140"/>
      <c r="AA49" s="140"/>
      <c r="AB49" s="140"/>
      <c r="AC49" s="140"/>
      <c r="AD49" s="140"/>
      <c r="AE49" s="140"/>
      <c r="AF49" s="140"/>
      <c r="AG49" s="140"/>
      <c r="AH49" s="92" t="s">
        <v>47</v>
      </c>
      <c r="AI49" s="97" t="s">
        <v>150</v>
      </c>
      <c r="AJ49" s="97">
        <v>0.3</v>
      </c>
      <c r="AK49" s="97" t="s">
        <v>150</v>
      </c>
      <c r="AL49" s="93" t="s">
        <v>150</v>
      </c>
      <c r="AM49" s="93" t="s">
        <v>150</v>
      </c>
      <c r="AN49" s="93" t="s">
        <v>150</v>
      </c>
      <c r="AO49" s="93" t="s">
        <v>150</v>
      </c>
      <c r="AP49" s="93" t="s">
        <v>150</v>
      </c>
      <c r="AQ49" s="93" t="s">
        <v>150</v>
      </c>
      <c r="AR49" s="93" t="s">
        <v>150</v>
      </c>
      <c r="AS49" s="93" t="s">
        <v>150</v>
      </c>
      <c r="AT49" s="97">
        <v>0.3</v>
      </c>
      <c r="AU49" s="93" t="s">
        <v>150</v>
      </c>
      <c r="AV49" s="102">
        <v>31.3</v>
      </c>
      <c r="AW49" s="102" t="s">
        <v>150</v>
      </c>
      <c r="AX49" s="102" t="s">
        <v>150</v>
      </c>
      <c r="AY49" s="102" t="s">
        <v>150</v>
      </c>
      <c r="AZ49" s="102" t="s">
        <v>150</v>
      </c>
      <c r="BA49" s="102" t="s">
        <v>150</v>
      </c>
      <c r="BB49" s="102" t="s">
        <v>150</v>
      </c>
      <c r="BC49" s="102" t="s">
        <v>150</v>
      </c>
      <c r="BD49" s="102" t="s">
        <v>150</v>
      </c>
      <c r="BE49" s="102" t="s">
        <v>150</v>
      </c>
      <c r="BF49" s="95" t="e">
        <f>AU49+AV49</f>
        <v>#VALUE!</v>
      </c>
      <c r="BG49" s="140"/>
      <c r="BH49" s="140"/>
      <c r="BI49" s="140"/>
      <c r="BJ49" s="140"/>
      <c r="BK49" s="140"/>
      <c r="BL49" s="140"/>
      <c r="BM49" s="140"/>
      <c r="BN49" s="140"/>
      <c r="BO49" s="2"/>
      <c r="BP49" s="2"/>
      <c r="BQ49" s="2"/>
      <c r="BR49" s="2"/>
      <c r="BS49" s="2"/>
      <c r="BT49" s="2"/>
      <c r="BU49" s="2"/>
      <c r="BV49" s="2"/>
      <c r="BW49" s="2"/>
      <c r="BX49" s="2"/>
      <c r="BY49" s="2"/>
      <c r="BZ49" s="2"/>
      <c r="CA49" s="2"/>
      <c r="CB49" s="2"/>
      <c r="CC49" s="2"/>
      <c r="CD49" s="2"/>
      <c r="CE49" s="2"/>
      <c r="CF49" s="2"/>
      <c r="CG49" s="2"/>
      <c r="CH49" s="2"/>
    </row>
    <row r="50" spans="1:86" ht="26.25" customHeight="1">
      <c r="A50" s="141"/>
      <c r="B50" s="148" t="s">
        <v>139</v>
      </c>
      <c r="C50" s="143" t="s">
        <v>140</v>
      </c>
      <c r="D50" s="143" t="s">
        <v>141</v>
      </c>
      <c r="E50" s="151">
        <v>44562</v>
      </c>
      <c r="F50" s="151">
        <v>48213</v>
      </c>
      <c r="G50" s="151" t="s">
        <v>58</v>
      </c>
      <c r="H50" s="143">
        <v>0</v>
      </c>
      <c r="I50" s="143">
        <v>2020</v>
      </c>
      <c r="J50" s="143" t="s">
        <v>35</v>
      </c>
      <c r="K50" s="143" t="s">
        <v>150</v>
      </c>
      <c r="L50" s="144" t="s">
        <v>150</v>
      </c>
      <c r="M50" s="144">
        <v>0.35</v>
      </c>
      <c r="N50" s="144">
        <v>0.4</v>
      </c>
      <c r="O50" s="144">
        <v>1</v>
      </c>
      <c r="P50" s="144">
        <v>1</v>
      </c>
      <c r="Q50" s="144">
        <v>1</v>
      </c>
      <c r="R50" s="144">
        <v>1</v>
      </c>
      <c r="S50" s="144">
        <v>1</v>
      </c>
      <c r="T50" s="144">
        <v>1</v>
      </c>
      <c r="U50" s="144">
        <v>1</v>
      </c>
      <c r="V50" s="144">
        <v>1</v>
      </c>
      <c r="W50" s="143">
        <v>72.4</v>
      </c>
      <c r="X50" s="143" t="s">
        <v>36</v>
      </c>
      <c r="Y50" s="143" t="s">
        <v>142</v>
      </c>
      <c r="Z50" s="143" t="s">
        <v>143</v>
      </c>
      <c r="AA50" s="143" t="s">
        <v>144</v>
      </c>
      <c r="AB50" s="143" t="s">
        <v>145</v>
      </c>
      <c r="AC50" s="143" t="s">
        <v>58</v>
      </c>
      <c r="AD50" s="143">
        <v>0</v>
      </c>
      <c r="AE50" s="143">
        <v>2020</v>
      </c>
      <c r="AF50" s="151">
        <v>44197</v>
      </c>
      <c r="AG50" s="151">
        <v>44926</v>
      </c>
      <c r="AH50" s="5" t="s">
        <v>35</v>
      </c>
      <c r="AI50" s="33" t="s">
        <v>150</v>
      </c>
      <c r="AJ50" s="17">
        <v>0.7</v>
      </c>
      <c r="AK50" s="17">
        <v>1</v>
      </c>
      <c r="AL50" s="7" t="s">
        <v>150</v>
      </c>
      <c r="AM50" s="7" t="s">
        <v>150</v>
      </c>
      <c r="AN50" s="7" t="s">
        <v>150</v>
      </c>
      <c r="AO50" s="7" t="s">
        <v>150</v>
      </c>
      <c r="AP50" s="7" t="s">
        <v>150</v>
      </c>
      <c r="AQ50" s="7" t="s">
        <v>150</v>
      </c>
      <c r="AR50" s="7" t="s">
        <v>150</v>
      </c>
      <c r="AS50" s="7" t="s">
        <v>150</v>
      </c>
      <c r="AT50" s="17">
        <v>1</v>
      </c>
      <c r="AU50" s="6" t="s">
        <v>150</v>
      </c>
      <c r="AV50" s="9">
        <v>7.1</v>
      </c>
      <c r="AW50" s="9">
        <v>7.3</v>
      </c>
      <c r="AX50" s="9" t="s">
        <v>150</v>
      </c>
      <c r="AY50" s="9" t="s">
        <v>150</v>
      </c>
      <c r="AZ50" s="9" t="s">
        <v>150</v>
      </c>
      <c r="BA50" s="9" t="s">
        <v>150</v>
      </c>
      <c r="BB50" s="9" t="s">
        <v>150</v>
      </c>
      <c r="BC50" s="9" t="s">
        <v>150</v>
      </c>
      <c r="BD50" s="9" t="s">
        <v>150</v>
      </c>
      <c r="BE50" s="9" t="s">
        <v>150</v>
      </c>
      <c r="BF50" s="9">
        <f>SUM(AU50:BE50)</f>
        <v>14.399999999999999</v>
      </c>
      <c r="BG50" s="143" t="s">
        <v>96</v>
      </c>
      <c r="BH50" s="143" t="s">
        <v>146</v>
      </c>
      <c r="BI50" s="143" t="s">
        <v>43</v>
      </c>
      <c r="BJ50" s="143"/>
      <c r="BK50" s="143" t="s">
        <v>134</v>
      </c>
      <c r="BL50" s="143" t="s">
        <v>135</v>
      </c>
      <c r="BM50" s="143"/>
      <c r="BN50" s="143"/>
      <c r="BO50" s="2"/>
      <c r="BP50" s="2"/>
      <c r="BQ50" s="2"/>
      <c r="BR50" s="2"/>
      <c r="BS50" s="2"/>
      <c r="BT50" s="2"/>
      <c r="BU50" s="2"/>
      <c r="BV50" s="2"/>
      <c r="BW50" s="2"/>
      <c r="BX50" s="2"/>
      <c r="BY50" s="2"/>
      <c r="BZ50" s="2"/>
      <c r="CA50" s="2"/>
      <c r="CB50" s="2"/>
      <c r="CC50" s="2"/>
      <c r="CD50" s="2"/>
      <c r="CE50" s="2"/>
      <c r="CF50" s="2"/>
      <c r="CG50" s="2"/>
      <c r="CH50" s="2"/>
    </row>
    <row r="51" spans="1:86" ht="26.25" customHeight="1">
      <c r="A51" s="141"/>
      <c r="B51" s="149"/>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0" t="s">
        <v>68</v>
      </c>
      <c r="AI51" s="34" t="s">
        <v>150</v>
      </c>
      <c r="AJ51" s="20" t="s">
        <v>150</v>
      </c>
      <c r="AK51" s="20">
        <v>0.75</v>
      </c>
      <c r="AL51" s="20">
        <v>1</v>
      </c>
      <c r="AM51" s="21" t="s">
        <v>150</v>
      </c>
      <c r="AN51" s="21" t="s">
        <v>150</v>
      </c>
      <c r="AO51" s="21" t="s">
        <v>150</v>
      </c>
      <c r="AP51" s="21" t="s">
        <v>150</v>
      </c>
      <c r="AQ51" s="21" t="s">
        <v>150</v>
      </c>
      <c r="AR51" s="21" t="s">
        <v>150</v>
      </c>
      <c r="AS51" s="21" t="s">
        <v>150</v>
      </c>
      <c r="AT51" s="20">
        <v>1</v>
      </c>
      <c r="AU51" s="11" t="s">
        <v>150</v>
      </c>
      <c r="AV51" s="14">
        <v>4.6</v>
      </c>
      <c r="AW51" s="14">
        <v>7.3</v>
      </c>
      <c r="AX51" s="15">
        <f>AW51+(AW51*0.03)</f>
        <v>7.519</v>
      </c>
      <c r="AY51" s="15" t="s">
        <v>150</v>
      </c>
      <c r="AZ51" s="15" t="s">
        <v>150</v>
      </c>
      <c r="BA51" s="15" t="s">
        <v>150</v>
      </c>
      <c r="BB51" s="15" t="s">
        <v>150</v>
      </c>
      <c r="BC51" s="15" t="s">
        <v>150</v>
      </c>
      <c r="BD51" s="15" t="s">
        <v>150</v>
      </c>
      <c r="BE51" s="15" t="s">
        <v>150</v>
      </c>
      <c r="BF51" s="15">
        <f>AW51+AX51+AV51</f>
        <v>19.418999999999997</v>
      </c>
      <c r="BG51" s="141"/>
      <c r="BH51" s="141"/>
      <c r="BI51" s="141"/>
      <c r="BJ51" s="141"/>
      <c r="BK51" s="141"/>
      <c r="BL51" s="141"/>
      <c r="BM51" s="141"/>
      <c r="BN51" s="141"/>
      <c r="BO51" s="2"/>
      <c r="BP51" s="2"/>
      <c r="BQ51" s="2"/>
      <c r="BR51" s="2"/>
      <c r="BS51" s="2"/>
      <c r="BT51" s="2"/>
      <c r="BU51" s="2"/>
      <c r="BV51" s="2"/>
      <c r="BW51" s="2"/>
      <c r="BX51" s="2"/>
      <c r="BY51" s="2"/>
      <c r="BZ51" s="2"/>
      <c r="CA51" s="2"/>
      <c r="CB51" s="2"/>
      <c r="CC51" s="2"/>
      <c r="CD51" s="2"/>
      <c r="CE51" s="2"/>
      <c r="CF51" s="2"/>
      <c r="CG51" s="2"/>
      <c r="CH51" s="2"/>
    </row>
    <row r="52" spans="1:86" ht="26.25" customHeight="1">
      <c r="A52" s="141"/>
      <c r="B52" s="149"/>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0"/>
      <c r="AA52" s="140"/>
      <c r="AB52" s="140"/>
      <c r="AC52" s="140"/>
      <c r="AD52" s="140"/>
      <c r="AE52" s="140"/>
      <c r="AF52" s="140"/>
      <c r="AG52" s="140"/>
      <c r="AH52" s="92" t="s">
        <v>47</v>
      </c>
      <c r="AI52" s="116" t="s">
        <v>150</v>
      </c>
      <c r="AJ52" s="97">
        <v>0.45</v>
      </c>
      <c r="AK52" s="97" t="s">
        <v>150</v>
      </c>
      <c r="AL52" s="93" t="s">
        <v>150</v>
      </c>
      <c r="AM52" s="93" t="s">
        <v>150</v>
      </c>
      <c r="AN52" s="93" t="s">
        <v>150</v>
      </c>
      <c r="AO52" s="93" t="s">
        <v>150</v>
      </c>
      <c r="AP52" s="93" t="s">
        <v>150</v>
      </c>
      <c r="AQ52" s="93" t="s">
        <v>150</v>
      </c>
      <c r="AR52" s="93" t="s">
        <v>150</v>
      </c>
      <c r="AS52" s="93" t="s">
        <v>150</v>
      </c>
      <c r="AT52" s="97">
        <v>0.45</v>
      </c>
      <c r="AU52" s="92" t="s">
        <v>150</v>
      </c>
      <c r="AV52" s="95">
        <f>(AJ52*AV50)/AJ50</f>
        <v>4.564285714285714</v>
      </c>
      <c r="AW52" s="95" t="s">
        <v>150</v>
      </c>
      <c r="AX52" s="95" t="s">
        <v>150</v>
      </c>
      <c r="AY52" s="95" t="s">
        <v>150</v>
      </c>
      <c r="AZ52" s="95" t="s">
        <v>150</v>
      </c>
      <c r="BA52" s="95" t="s">
        <v>150</v>
      </c>
      <c r="BB52" s="95" t="s">
        <v>150</v>
      </c>
      <c r="BC52" s="95" t="s">
        <v>150</v>
      </c>
      <c r="BD52" s="95" t="s">
        <v>150</v>
      </c>
      <c r="BE52" s="95" t="s">
        <v>150</v>
      </c>
      <c r="BF52" s="95">
        <v>4.6</v>
      </c>
      <c r="BG52" s="140"/>
      <c r="BH52" s="140"/>
      <c r="BI52" s="140"/>
      <c r="BJ52" s="140"/>
      <c r="BK52" s="140"/>
      <c r="BL52" s="140"/>
      <c r="BM52" s="140"/>
      <c r="BN52" s="140"/>
      <c r="BO52" s="2"/>
      <c r="BP52" s="2"/>
      <c r="BQ52" s="2"/>
      <c r="BR52" s="2"/>
      <c r="BS52" s="2"/>
      <c r="BT52" s="2"/>
      <c r="BU52" s="2"/>
      <c r="BV52" s="2"/>
      <c r="BW52" s="2"/>
      <c r="BX52" s="2"/>
      <c r="BY52" s="2"/>
      <c r="BZ52" s="2"/>
      <c r="CA52" s="2"/>
      <c r="CB52" s="2"/>
      <c r="CC52" s="2"/>
      <c r="CD52" s="2"/>
      <c r="CE52" s="2"/>
      <c r="CF52" s="2"/>
      <c r="CG52" s="2"/>
      <c r="CH52" s="2"/>
    </row>
    <row r="53" spans="1:86" ht="26.25" customHeight="1">
      <c r="A53" s="141"/>
      <c r="B53" s="149"/>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3" t="s">
        <v>147</v>
      </c>
      <c r="AA53" s="143" t="s">
        <v>148</v>
      </c>
      <c r="AB53" s="143" t="s">
        <v>149</v>
      </c>
      <c r="AC53" s="143" t="s">
        <v>58</v>
      </c>
      <c r="AD53" s="143">
        <v>0</v>
      </c>
      <c r="AE53" s="143">
        <v>2020</v>
      </c>
      <c r="AF53" s="151">
        <v>44197</v>
      </c>
      <c r="AG53" s="151">
        <v>44926</v>
      </c>
      <c r="AH53" s="5" t="s">
        <v>35</v>
      </c>
      <c r="AI53" s="7" t="s">
        <v>150</v>
      </c>
      <c r="AJ53" s="17">
        <v>0.7</v>
      </c>
      <c r="AK53" s="17">
        <v>1</v>
      </c>
      <c r="AL53" s="7" t="s">
        <v>150</v>
      </c>
      <c r="AM53" s="7" t="s">
        <v>150</v>
      </c>
      <c r="AN53" s="7" t="s">
        <v>150</v>
      </c>
      <c r="AO53" s="7" t="s">
        <v>150</v>
      </c>
      <c r="AP53" s="7" t="s">
        <v>150</v>
      </c>
      <c r="AQ53" s="7" t="s">
        <v>150</v>
      </c>
      <c r="AR53" s="7" t="s">
        <v>150</v>
      </c>
      <c r="AS53" s="7" t="s">
        <v>150</v>
      </c>
      <c r="AT53" s="17">
        <v>1</v>
      </c>
      <c r="AU53" s="6" t="s">
        <v>150</v>
      </c>
      <c r="AV53" s="9">
        <v>8.3</v>
      </c>
      <c r="AW53" s="9">
        <v>8.6</v>
      </c>
      <c r="AX53" s="9" t="s">
        <v>150</v>
      </c>
      <c r="AY53" s="9" t="s">
        <v>150</v>
      </c>
      <c r="AZ53" s="9" t="s">
        <v>150</v>
      </c>
      <c r="BA53" s="9" t="s">
        <v>150</v>
      </c>
      <c r="BB53" s="9" t="s">
        <v>150</v>
      </c>
      <c r="BC53" s="9" t="s">
        <v>150</v>
      </c>
      <c r="BD53" s="9" t="s">
        <v>150</v>
      </c>
      <c r="BE53" s="9" t="s">
        <v>150</v>
      </c>
      <c r="BF53" s="9">
        <f>SUM(AU53:BE53)</f>
        <v>16.9</v>
      </c>
      <c r="BG53" s="143" t="s">
        <v>96</v>
      </c>
      <c r="BH53" s="143" t="s">
        <v>146</v>
      </c>
      <c r="BI53" s="143" t="s">
        <v>43</v>
      </c>
      <c r="BJ53" s="143"/>
      <c r="BK53" s="143" t="s">
        <v>41</v>
      </c>
      <c r="BL53" s="143" t="s">
        <v>42</v>
      </c>
      <c r="BM53" s="143"/>
      <c r="BN53" s="143"/>
      <c r="BO53" s="2"/>
      <c r="BP53" s="2"/>
      <c r="BQ53" s="2"/>
      <c r="BR53" s="2"/>
      <c r="BS53" s="2"/>
      <c r="BT53" s="2"/>
      <c r="BU53" s="2"/>
      <c r="BV53" s="2"/>
      <c r="BW53" s="2"/>
      <c r="BX53" s="2"/>
      <c r="BY53" s="2"/>
      <c r="BZ53" s="2"/>
      <c r="CA53" s="2"/>
      <c r="CB53" s="2"/>
      <c r="CC53" s="2"/>
      <c r="CD53" s="2"/>
      <c r="CE53" s="2"/>
      <c r="CF53" s="2"/>
      <c r="CG53" s="2"/>
      <c r="CH53" s="2"/>
    </row>
    <row r="54" spans="1:86" ht="26.25" customHeight="1">
      <c r="A54" s="141"/>
      <c r="B54" s="149"/>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0" t="s">
        <v>68</v>
      </c>
      <c r="AI54" s="21" t="s">
        <v>150</v>
      </c>
      <c r="AJ54" s="20" t="s">
        <v>150</v>
      </c>
      <c r="AK54" s="22" t="s">
        <v>150</v>
      </c>
      <c r="AL54" s="20">
        <v>0.7</v>
      </c>
      <c r="AM54" s="20">
        <v>1</v>
      </c>
      <c r="AN54" s="21" t="s">
        <v>150</v>
      </c>
      <c r="AO54" s="21" t="s">
        <v>150</v>
      </c>
      <c r="AP54" s="21" t="s">
        <v>150</v>
      </c>
      <c r="AQ54" s="21" t="s">
        <v>150</v>
      </c>
      <c r="AR54" s="21" t="s">
        <v>150</v>
      </c>
      <c r="AS54" s="21" t="s">
        <v>150</v>
      </c>
      <c r="AT54" s="20">
        <v>1</v>
      </c>
      <c r="AU54" s="11" t="s">
        <v>150</v>
      </c>
      <c r="AV54" s="14" t="s">
        <v>150</v>
      </c>
      <c r="AW54" s="14" t="s">
        <v>150</v>
      </c>
      <c r="AX54" s="15">
        <f>AW53+(AW53*0.03)</f>
        <v>8.858</v>
      </c>
      <c r="AY54" s="15">
        <f>AX54+(AX54*0.03)</f>
        <v>9.12374</v>
      </c>
      <c r="AZ54" s="15" t="s">
        <v>150</v>
      </c>
      <c r="BA54" s="15" t="s">
        <v>150</v>
      </c>
      <c r="BB54" s="15" t="s">
        <v>150</v>
      </c>
      <c r="BC54" s="15" t="s">
        <v>150</v>
      </c>
      <c r="BD54" s="15" t="s">
        <v>150</v>
      </c>
      <c r="BE54" s="15" t="s">
        <v>150</v>
      </c>
      <c r="BF54" s="15">
        <f>AX54+AY54</f>
        <v>17.981740000000002</v>
      </c>
      <c r="BG54" s="141"/>
      <c r="BH54" s="141"/>
      <c r="BI54" s="141"/>
      <c r="BJ54" s="141"/>
      <c r="BK54" s="141"/>
      <c r="BL54" s="141"/>
      <c r="BM54" s="141"/>
      <c r="BN54" s="141"/>
      <c r="BO54" s="2"/>
      <c r="BP54" s="2"/>
      <c r="BQ54" s="2"/>
      <c r="BR54" s="2"/>
      <c r="BS54" s="2"/>
      <c r="BT54" s="2"/>
      <c r="BU54" s="2"/>
      <c r="BV54" s="2"/>
      <c r="BW54" s="2"/>
      <c r="BX54" s="2"/>
      <c r="BY54" s="2"/>
      <c r="BZ54" s="2"/>
      <c r="CA54" s="2"/>
      <c r="CB54" s="2"/>
      <c r="CC54" s="2"/>
      <c r="CD54" s="2"/>
      <c r="CE54" s="2"/>
      <c r="CF54" s="2"/>
      <c r="CG54" s="2"/>
      <c r="CH54" s="2"/>
    </row>
    <row r="55" spans="1:86" ht="26.25" customHeight="1">
      <c r="A55" s="141"/>
      <c r="B55" s="149"/>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0"/>
      <c r="AA55" s="140"/>
      <c r="AB55" s="140"/>
      <c r="AC55" s="140"/>
      <c r="AD55" s="140"/>
      <c r="AE55" s="140"/>
      <c r="AF55" s="140"/>
      <c r="AG55" s="140"/>
      <c r="AH55" s="92" t="s">
        <v>47</v>
      </c>
      <c r="AI55" s="93" t="s">
        <v>150</v>
      </c>
      <c r="AJ55" s="97">
        <v>0</v>
      </c>
      <c r="AK55" s="97" t="s">
        <v>150</v>
      </c>
      <c r="AL55" s="93" t="s">
        <v>150</v>
      </c>
      <c r="AM55" s="93" t="s">
        <v>150</v>
      </c>
      <c r="AN55" s="93" t="s">
        <v>150</v>
      </c>
      <c r="AO55" s="93" t="s">
        <v>150</v>
      </c>
      <c r="AP55" s="93" t="s">
        <v>150</v>
      </c>
      <c r="AQ55" s="93" t="s">
        <v>150</v>
      </c>
      <c r="AR55" s="93" t="s">
        <v>150</v>
      </c>
      <c r="AS55" s="93" t="s">
        <v>150</v>
      </c>
      <c r="AT55" s="97">
        <v>0</v>
      </c>
      <c r="AU55" s="92" t="s">
        <v>150</v>
      </c>
      <c r="AV55" s="95">
        <v>0</v>
      </c>
      <c r="AW55" s="95" t="s">
        <v>150</v>
      </c>
      <c r="AX55" s="95" t="s">
        <v>150</v>
      </c>
      <c r="AY55" s="95" t="s">
        <v>150</v>
      </c>
      <c r="AZ55" s="95" t="s">
        <v>150</v>
      </c>
      <c r="BA55" s="95" t="s">
        <v>150</v>
      </c>
      <c r="BB55" s="95" t="s">
        <v>150</v>
      </c>
      <c r="BC55" s="95" t="s">
        <v>150</v>
      </c>
      <c r="BD55" s="95" t="s">
        <v>150</v>
      </c>
      <c r="BE55" s="95" t="s">
        <v>150</v>
      </c>
      <c r="BF55" s="95">
        <v>0</v>
      </c>
      <c r="BG55" s="140"/>
      <c r="BH55" s="140"/>
      <c r="BI55" s="140"/>
      <c r="BJ55" s="140"/>
      <c r="BK55" s="140"/>
      <c r="BL55" s="140"/>
      <c r="BM55" s="140"/>
      <c r="BN55" s="140"/>
      <c r="BO55" s="2"/>
      <c r="BP55" s="2"/>
      <c r="BQ55" s="2"/>
      <c r="BR55" s="2"/>
      <c r="BS55" s="2"/>
      <c r="BT55" s="2"/>
      <c r="BU55" s="2"/>
      <c r="BV55" s="2"/>
      <c r="BW55" s="2"/>
      <c r="BX55" s="2"/>
      <c r="BY55" s="2"/>
      <c r="BZ55" s="2"/>
      <c r="CA55" s="2"/>
      <c r="CB55" s="2"/>
      <c r="CC55" s="2"/>
      <c r="CD55" s="2"/>
      <c r="CE55" s="2"/>
      <c r="CF55" s="2"/>
      <c r="CG55" s="2"/>
      <c r="CH55" s="2"/>
    </row>
    <row r="56" spans="1:86" ht="26.25" customHeight="1">
      <c r="A56" s="141"/>
      <c r="B56" s="149"/>
      <c r="C56" s="141"/>
      <c r="D56" s="141"/>
      <c r="E56" s="141"/>
      <c r="F56" s="141"/>
      <c r="G56" s="141"/>
      <c r="H56" s="141"/>
      <c r="I56" s="141"/>
      <c r="J56" s="140"/>
      <c r="K56" s="140"/>
      <c r="L56" s="140"/>
      <c r="M56" s="140"/>
      <c r="N56" s="140"/>
      <c r="O56" s="140"/>
      <c r="P56" s="140"/>
      <c r="Q56" s="140"/>
      <c r="R56" s="140"/>
      <c r="S56" s="140"/>
      <c r="T56" s="140"/>
      <c r="U56" s="140"/>
      <c r="V56" s="140"/>
      <c r="W56" s="140"/>
      <c r="X56" s="141"/>
      <c r="Y56" s="141"/>
      <c r="Z56" s="143" t="s">
        <v>151</v>
      </c>
      <c r="AA56" s="143" t="s">
        <v>152</v>
      </c>
      <c r="AB56" s="143" t="s">
        <v>153</v>
      </c>
      <c r="AC56" s="143" t="s">
        <v>58</v>
      </c>
      <c r="AD56" s="143">
        <v>0</v>
      </c>
      <c r="AE56" s="143">
        <v>2020</v>
      </c>
      <c r="AF56" s="151">
        <v>44562</v>
      </c>
      <c r="AG56" s="151">
        <v>45657</v>
      </c>
      <c r="AH56" s="5" t="s">
        <v>35</v>
      </c>
      <c r="AI56" s="7" t="s">
        <v>150</v>
      </c>
      <c r="AJ56" s="17">
        <v>0.1</v>
      </c>
      <c r="AK56" s="17">
        <v>0.35</v>
      </c>
      <c r="AL56" s="17">
        <v>0.7</v>
      </c>
      <c r="AM56" s="17">
        <v>1</v>
      </c>
      <c r="AN56" s="7" t="s">
        <v>150</v>
      </c>
      <c r="AO56" s="7" t="s">
        <v>150</v>
      </c>
      <c r="AP56" s="7" t="s">
        <v>150</v>
      </c>
      <c r="AQ56" s="7" t="s">
        <v>150</v>
      </c>
      <c r="AR56" s="7" t="s">
        <v>150</v>
      </c>
      <c r="AS56" s="7" t="s">
        <v>150</v>
      </c>
      <c r="AT56" s="17">
        <v>1</v>
      </c>
      <c r="AU56" s="6" t="s">
        <v>150</v>
      </c>
      <c r="AV56" s="9">
        <v>9.6</v>
      </c>
      <c r="AW56" s="9">
        <v>10</v>
      </c>
      <c r="AX56" s="9">
        <v>10.5</v>
      </c>
      <c r="AY56" s="9">
        <v>11</v>
      </c>
      <c r="AZ56" s="9" t="s">
        <v>150</v>
      </c>
      <c r="BA56" s="9" t="s">
        <v>150</v>
      </c>
      <c r="BB56" s="9" t="s">
        <v>150</v>
      </c>
      <c r="BC56" s="9" t="s">
        <v>150</v>
      </c>
      <c r="BD56" s="9" t="s">
        <v>150</v>
      </c>
      <c r="BE56" s="9" t="s">
        <v>150</v>
      </c>
      <c r="BF56" s="9">
        <f>SUM(AU56:BE56)</f>
        <v>41.1</v>
      </c>
      <c r="BG56" s="143" t="s">
        <v>44</v>
      </c>
      <c r="BH56" s="143" t="s">
        <v>67</v>
      </c>
      <c r="BI56" s="143" t="s">
        <v>43</v>
      </c>
      <c r="BJ56" s="143"/>
      <c r="BK56" s="143" t="s">
        <v>41</v>
      </c>
      <c r="BL56" s="143" t="s">
        <v>42</v>
      </c>
      <c r="BM56" s="143"/>
      <c r="BN56" s="143"/>
      <c r="BO56" s="2"/>
      <c r="BP56" s="2"/>
      <c r="BQ56" s="2"/>
      <c r="BR56" s="2"/>
      <c r="BS56" s="2"/>
      <c r="BT56" s="2"/>
      <c r="BU56" s="2"/>
      <c r="BV56" s="2"/>
      <c r="BW56" s="2"/>
      <c r="BX56" s="2"/>
      <c r="BY56" s="2"/>
      <c r="BZ56" s="2"/>
      <c r="CA56" s="2"/>
      <c r="CB56" s="2"/>
      <c r="CC56" s="2"/>
      <c r="CD56" s="2"/>
      <c r="CE56" s="2"/>
      <c r="CF56" s="2"/>
      <c r="CG56" s="2"/>
      <c r="CH56" s="2"/>
    </row>
    <row r="57" spans="1:86" ht="26.25" customHeight="1">
      <c r="A57" s="141"/>
      <c r="B57" s="149"/>
      <c r="C57" s="141"/>
      <c r="D57" s="141"/>
      <c r="E57" s="141"/>
      <c r="F57" s="141"/>
      <c r="G57" s="141"/>
      <c r="H57" s="141"/>
      <c r="I57" s="141"/>
      <c r="J57" s="135" t="s">
        <v>68</v>
      </c>
      <c r="K57" s="87" t="s">
        <v>150</v>
      </c>
      <c r="L57" s="87" t="s">
        <v>150</v>
      </c>
      <c r="M57" s="134" t="s">
        <v>150</v>
      </c>
      <c r="N57" s="134">
        <v>0.4</v>
      </c>
      <c r="O57" s="134">
        <v>0.7</v>
      </c>
      <c r="P57" s="134">
        <v>1</v>
      </c>
      <c r="Q57" s="134">
        <v>1</v>
      </c>
      <c r="R57" s="134">
        <v>1</v>
      </c>
      <c r="S57" s="134">
        <v>1</v>
      </c>
      <c r="T57" s="134">
        <v>1</v>
      </c>
      <c r="U57" s="134">
        <v>1</v>
      </c>
      <c r="V57" s="134">
        <v>1</v>
      </c>
      <c r="W57" s="136">
        <f>BF51+BF54+BF57</f>
        <v>71.40064</v>
      </c>
      <c r="X57" s="141"/>
      <c r="Y57" s="141"/>
      <c r="Z57" s="141"/>
      <c r="AA57" s="141"/>
      <c r="AB57" s="141"/>
      <c r="AC57" s="141"/>
      <c r="AD57" s="141"/>
      <c r="AE57" s="141"/>
      <c r="AF57" s="141"/>
      <c r="AG57" s="141"/>
      <c r="AH57" s="10" t="s">
        <v>68</v>
      </c>
      <c r="AI57" s="21" t="s">
        <v>150</v>
      </c>
      <c r="AJ57" s="20" t="s">
        <v>150</v>
      </c>
      <c r="AK57" s="22" t="s">
        <v>150</v>
      </c>
      <c r="AL57" s="22" t="s">
        <v>150</v>
      </c>
      <c r="AM57" s="20">
        <v>0.35</v>
      </c>
      <c r="AN57" s="20">
        <v>0.7</v>
      </c>
      <c r="AO57" s="12">
        <v>100</v>
      </c>
      <c r="AP57" s="21" t="s">
        <v>150</v>
      </c>
      <c r="AQ57" s="21" t="s">
        <v>150</v>
      </c>
      <c r="AR57" s="21" t="s">
        <v>150</v>
      </c>
      <c r="AS57" s="21" t="s">
        <v>150</v>
      </c>
      <c r="AT57" s="20">
        <v>1</v>
      </c>
      <c r="AU57" s="11" t="s">
        <v>150</v>
      </c>
      <c r="AV57" s="14" t="s">
        <v>150</v>
      </c>
      <c r="AW57" s="14" t="s">
        <v>150</v>
      </c>
      <c r="AX57" s="14" t="s">
        <v>150</v>
      </c>
      <c r="AY57" s="14">
        <v>11</v>
      </c>
      <c r="AZ57" s="15">
        <f aca="true" t="shared" si="3" ref="AZ57:BA57">AY57+(AY57*0.03)</f>
        <v>11.33</v>
      </c>
      <c r="BA57" s="15">
        <f t="shared" si="3"/>
        <v>11.6699</v>
      </c>
      <c r="BB57" s="15" t="s">
        <v>150</v>
      </c>
      <c r="BC57" s="15" t="s">
        <v>150</v>
      </c>
      <c r="BD57" s="15" t="s">
        <v>150</v>
      </c>
      <c r="BE57" s="15" t="s">
        <v>150</v>
      </c>
      <c r="BF57" s="15">
        <f>AY57+AZ57+BA57</f>
        <v>33.9999</v>
      </c>
      <c r="BG57" s="141"/>
      <c r="BH57" s="141"/>
      <c r="BI57" s="141"/>
      <c r="BJ57" s="141"/>
      <c r="BK57" s="141"/>
      <c r="BL57" s="141"/>
      <c r="BM57" s="141"/>
      <c r="BN57" s="141"/>
      <c r="BO57" s="2"/>
      <c r="BP57" s="2"/>
      <c r="BQ57" s="2"/>
      <c r="BR57" s="2"/>
      <c r="BS57" s="2"/>
      <c r="BT57" s="2"/>
      <c r="BU57" s="2"/>
      <c r="BV57" s="2"/>
      <c r="BW57" s="2"/>
      <c r="BX57" s="2"/>
      <c r="BY57" s="2"/>
      <c r="BZ57" s="2"/>
      <c r="CA57" s="2"/>
      <c r="CB57" s="2"/>
      <c r="CC57" s="2"/>
      <c r="CD57" s="2"/>
      <c r="CE57" s="2"/>
      <c r="CF57" s="2"/>
      <c r="CG57" s="2"/>
      <c r="CH57" s="2"/>
    </row>
    <row r="58" spans="1:86" ht="26.25" customHeight="1">
      <c r="A58" s="141"/>
      <c r="B58" s="150"/>
      <c r="C58" s="140"/>
      <c r="D58" s="140"/>
      <c r="E58" s="140"/>
      <c r="F58" s="140"/>
      <c r="G58" s="140"/>
      <c r="H58" s="140"/>
      <c r="I58" s="140"/>
      <c r="J58" s="103" t="s">
        <v>47</v>
      </c>
      <c r="K58" s="93" t="s">
        <v>154</v>
      </c>
      <c r="L58" s="93" t="s">
        <v>154</v>
      </c>
      <c r="M58" s="97" t="s">
        <v>150</v>
      </c>
      <c r="N58" s="97" t="s">
        <v>150</v>
      </c>
      <c r="O58" s="97" t="s">
        <v>150</v>
      </c>
      <c r="P58" s="97" t="s">
        <v>150</v>
      </c>
      <c r="Q58" s="97" t="s">
        <v>150</v>
      </c>
      <c r="R58" s="97" t="s">
        <v>150</v>
      </c>
      <c r="S58" s="97" t="s">
        <v>150</v>
      </c>
      <c r="T58" s="97" t="s">
        <v>150</v>
      </c>
      <c r="U58" s="97" t="s">
        <v>150</v>
      </c>
      <c r="V58" s="97" t="s">
        <v>150</v>
      </c>
      <c r="W58" s="93">
        <v>4.6</v>
      </c>
      <c r="X58" s="140"/>
      <c r="Y58" s="140"/>
      <c r="Z58" s="140"/>
      <c r="AA58" s="140"/>
      <c r="AB58" s="140"/>
      <c r="AC58" s="140"/>
      <c r="AD58" s="140"/>
      <c r="AE58" s="140"/>
      <c r="AF58" s="140"/>
      <c r="AG58" s="140"/>
      <c r="AH58" s="92" t="s">
        <v>47</v>
      </c>
      <c r="AI58" s="93" t="s">
        <v>150</v>
      </c>
      <c r="AJ58" s="97">
        <v>0</v>
      </c>
      <c r="AK58" s="97" t="s">
        <v>150</v>
      </c>
      <c r="AL58" s="97" t="s">
        <v>150</v>
      </c>
      <c r="AM58" s="97" t="s">
        <v>150</v>
      </c>
      <c r="AN58" s="93" t="s">
        <v>150</v>
      </c>
      <c r="AO58" s="93" t="s">
        <v>150</v>
      </c>
      <c r="AP58" s="93" t="s">
        <v>150</v>
      </c>
      <c r="AQ58" s="93" t="s">
        <v>150</v>
      </c>
      <c r="AR58" s="93" t="s">
        <v>150</v>
      </c>
      <c r="AS58" s="93" t="s">
        <v>150</v>
      </c>
      <c r="AT58" s="97">
        <v>0</v>
      </c>
      <c r="AU58" s="92" t="s">
        <v>150</v>
      </c>
      <c r="AV58" s="95">
        <v>0</v>
      </c>
      <c r="AW58" s="95" t="s">
        <v>150</v>
      </c>
      <c r="AX58" s="95" t="s">
        <v>150</v>
      </c>
      <c r="AY58" s="95" t="s">
        <v>150</v>
      </c>
      <c r="AZ58" s="95" t="s">
        <v>150</v>
      </c>
      <c r="BA58" s="95" t="s">
        <v>150</v>
      </c>
      <c r="BB58" s="95" t="s">
        <v>150</v>
      </c>
      <c r="BC58" s="95" t="s">
        <v>150</v>
      </c>
      <c r="BD58" s="95" t="s">
        <v>150</v>
      </c>
      <c r="BE58" s="95" t="s">
        <v>150</v>
      </c>
      <c r="BF58" s="95">
        <v>0</v>
      </c>
      <c r="BG58" s="140"/>
      <c r="BH58" s="140"/>
      <c r="BI58" s="140"/>
      <c r="BJ58" s="140"/>
      <c r="BK58" s="140"/>
      <c r="BL58" s="140"/>
      <c r="BM58" s="140"/>
      <c r="BN58" s="140"/>
      <c r="BO58" s="2"/>
      <c r="BP58" s="2"/>
      <c r="BQ58" s="2"/>
      <c r="BR58" s="2"/>
      <c r="BS58" s="2"/>
      <c r="BT58" s="2"/>
      <c r="BU58" s="2"/>
      <c r="BV58" s="2"/>
      <c r="BW58" s="2"/>
      <c r="BX58" s="2"/>
      <c r="BY58" s="2"/>
      <c r="BZ58" s="2"/>
      <c r="CA58" s="2"/>
      <c r="CB58" s="2"/>
      <c r="CC58" s="2"/>
      <c r="CD58" s="2"/>
      <c r="CE58" s="2"/>
      <c r="CF58" s="2"/>
      <c r="CG58" s="2"/>
      <c r="CH58" s="2"/>
    </row>
    <row r="59" spans="1:86" ht="27" customHeight="1">
      <c r="A59" s="141"/>
      <c r="B59" s="148" t="s">
        <v>155</v>
      </c>
      <c r="C59" s="143" t="s">
        <v>156</v>
      </c>
      <c r="D59" s="143" t="s">
        <v>157</v>
      </c>
      <c r="E59" s="142">
        <v>44197</v>
      </c>
      <c r="F59" s="151">
        <v>44592</v>
      </c>
      <c r="G59" s="151" t="s">
        <v>58</v>
      </c>
      <c r="H59" s="139">
        <v>0</v>
      </c>
      <c r="I59" s="139">
        <v>2020</v>
      </c>
      <c r="J59" s="139" t="s">
        <v>35</v>
      </c>
      <c r="K59" s="139" t="s">
        <v>150</v>
      </c>
      <c r="L59" s="166">
        <v>0.8</v>
      </c>
      <c r="M59" s="166">
        <v>1</v>
      </c>
      <c r="N59" s="139" t="s">
        <v>150</v>
      </c>
      <c r="O59" s="139" t="s">
        <v>150</v>
      </c>
      <c r="P59" s="139" t="s">
        <v>150</v>
      </c>
      <c r="Q59" s="139" t="s">
        <v>150</v>
      </c>
      <c r="R59" s="139" t="s">
        <v>150</v>
      </c>
      <c r="S59" s="139" t="s">
        <v>150</v>
      </c>
      <c r="T59" s="139" t="s">
        <v>150</v>
      </c>
      <c r="U59" s="166">
        <v>1</v>
      </c>
      <c r="V59" s="166">
        <v>1</v>
      </c>
      <c r="W59" s="139">
        <v>117.6</v>
      </c>
      <c r="X59" s="143" t="s">
        <v>36</v>
      </c>
      <c r="Y59" s="143" t="s">
        <v>142</v>
      </c>
      <c r="Z59" s="143" t="s">
        <v>158</v>
      </c>
      <c r="AA59" s="143" t="s">
        <v>159</v>
      </c>
      <c r="AB59" s="143" t="s">
        <v>160</v>
      </c>
      <c r="AC59" s="143" t="s">
        <v>58</v>
      </c>
      <c r="AD59" s="143">
        <v>0</v>
      </c>
      <c r="AE59" s="143">
        <v>2020</v>
      </c>
      <c r="AF59" s="142">
        <v>43983</v>
      </c>
      <c r="AG59" s="151">
        <v>44561</v>
      </c>
      <c r="AH59" s="5" t="s">
        <v>35</v>
      </c>
      <c r="AI59" s="17">
        <v>0.5</v>
      </c>
      <c r="AJ59" s="17">
        <v>1</v>
      </c>
      <c r="AK59" s="6" t="s">
        <v>150</v>
      </c>
      <c r="AL59" s="6" t="s">
        <v>150</v>
      </c>
      <c r="AM59" s="6" t="s">
        <v>150</v>
      </c>
      <c r="AN59" s="6" t="s">
        <v>150</v>
      </c>
      <c r="AO59" s="6" t="s">
        <v>150</v>
      </c>
      <c r="AP59" s="6" t="s">
        <v>150</v>
      </c>
      <c r="AQ59" s="6" t="s">
        <v>150</v>
      </c>
      <c r="AR59" s="6" t="s">
        <v>150</v>
      </c>
      <c r="AS59" s="6" t="s">
        <v>150</v>
      </c>
      <c r="AT59" s="17">
        <v>1</v>
      </c>
      <c r="AU59" s="9">
        <v>2.4464</v>
      </c>
      <c r="AV59" s="9">
        <v>36.8</v>
      </c>
      <c r="AW59" s="9" t="s">
        <v>150</v>
      </c>
      <c r="AX59" s="9" t="s">
        <v>150</v>
      </c>
      <c r="AY59" s="9" t="s">
        <v>150</v>
      </c>
      <c r="AZ59" s="9" t="s">
        <v>150</v>
      </c>
      <c r="BA59" s="9" t="s">
        <v>150</v>
      </c>
      <c r="BB59" s="9" t="s">
        <v>150</v>
      </c>
      <c r="BC59" s="9" t="s">
        <v>150</v>
      </c>
      <c r="BD59" s="9" t="s">
        <v>150</v>
      </c>
      <c r="BE59" s="9" t="s">
        <v>150</v>
      </c>
      <c r="BF59" s="9">
        <f>SUM(AU59:BE59)</f>
        <v>39.246399999999994</v>
      </c>
      <c r="BG59" s="143" t="s">
        <v>41</v>
      </c>
      <c r="BH59" s="143" t="s">
        <v>42</v>
      </c>
      <c r="BI59" s="143" t="s">
        <v>43</v>
      </c>
      <c r="BJ59" s="143" t="s">
        <v>161</v>
      </c>
      <c r="BK59" s="143" t="s">
        <v>44</v>
      </c>
      <c r="BL59" s="143" t="s">
        <v>67</v>
      </c>
      <c r="BM59" s="143"/>
      <c r="BN59" s="143"/>
      <c r="BO59" s="2"/>
      <c r="BP59" s="2"/>
      <c r="BQ59" s="2"/>
      <c r="BR59" s="2"/>
      <c r="BS59" s="2"/>
      <c r="BT59" s="2"/>
      <c r="BU59" s="2"/>
      <c r="BV59" s="2"/>
      <c r="BW59" s="2"/>
      <c r="BX59" s="2"/>
      <c r="BY59" s="2"/>
      <c r="BZ59" s="2"/>
      <c r="CA59" s="2"/>
      <c r="CB59" s="2"/>
      <c r="CC59" s="2"/>
      <c r="CD59" s="2"/>
      <c r="CE59" s="2"/>
      <c r="CF59" s="2"/>
      <c r="CG59" s="2"/>
      <c r="CH59" s="2"/>
    </row>
    <row r="60" spans="1:86" ht="27" customHeight="1">
      <c r="A60" s="141"/>
      <c r="B60" s="149"/>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0"/>
      <c r="AA60" s="140"/>
      <c r="AB60" s="140"/>
      <c r="AC60" s="140"/>
      <c r="AD60" s="140"/>
      <c r="AE60" s="140"/>
      <c r="AF60" s="140"/>
      <c r="AG60" s="140"/>
      <c r="AH60" s="92" t="s">
        <v>47</v>
      </c>
      <c r="AI60" s="97">
        <v>0.5</v>
      </c>
      <c r="AJ60" s="97">
        <v>1</v>
      </c>
      <c r="AK60" s="92" t="s">
        <v>150</v>
      </c>
      <c r="AL60" s="92" t="s">
        <v>150</v>
      </c>
      <c r="AM60" s="92" t="s">
        <v>150</v>
      </c>
      <c r="AN60" s="92" t="s">
        <v>150</v>
      </c>
      <c r="AO60" s="92" t="s">
        <v>150</v>
      </c>
      <c r="AP60" s="92" t="s">
        <v>150</v>
      </c>
      <c r="AQ60" s="92" t="s">
        <v>150</v>
      </c>
      <c r="AR60" s="92" t="s">
        <v>150</v>
      </c>
      <c r="AS60" s="92" t="s">
        <v>150</v>
      </c>
      <c r="AT60" s="97">
        <v>1</v>
      </c>
      <c r="AU60" s="95">
        <v>2.4</v>
      </c>
      <c r="AV60" s="95">
        <v>36.8</v>
      </c>
      <c r="AW60" s="95" t="s">
        <v>150</v>
      </c>
      <c r="AX60" s="95" t="s">
        <v>150</v>
      </c>
      <c r="AY60" s="95" t="s">
        <v>150</v>
      </c>
      <c r="AZ60" s="95" t="s">
        <v>150</v>
      </c>
      <c r="BA60" s="95" t="s">
        <v>150</v>
      </c>
      <c r="BB60" s="95" t="s">
        <v>150</v>
      </c>
      <c r="BC60" s="95" t="s">
        <v>150</v>
      </c>
      <c r="BD60" s="95" t="s">
        <v>150</v>
      </c>
      <c r="BE60" s="95" t="s">
        <v>150</v>
      </c>
      <c r="BF60" s="95">
        <f>AU60+AV60</f>
        <v>39.199999999999996</v>
      </c>
      <c r="BG60" s="140"/>
      <c r="BH60" s="140"/>
      <c r="BI60" s="140"/>
      <c r="BJ60" s="140"/>
      <c r="BK60" s="140"/>
      <c r="BL60" s="140"/>
      <c r="BM60" s="140"/>
      <c r="BN60" s="140"/>
      <c r="BO60" s="2"/>
      <c r="BP60" s="2"/>
      <c r="BQ60" s="2"/>
      <c r="BR60" s="2"/>
      <c r="BS60" s="2"/>
      <c r="BT60" s="2"/>
      <c r="BU60" s="2"/>
      <c r="BV60" s="2"/>
      <c r="BW60" s="2"/>
      <c r="BX60" s="2"/>
      <c r="BY60" s="2"/>
      <c r="BZ60" s="2"/>
      <c r="CA60" s="2"/>
      <c r="CB60" s="2"/>
      <c r="CC60" s="2"/>
      <c r="CD60" s="2"/>
      <c r="CE60" s="2"/>
      <c r="CF60" s="2"/>
      <c r="CG60" s="2"/>
      <c r="CH60" s="2"/>
    </row>
    <row r="61" spans="1:86" ht="27" customHeight="1">
      <c r="A61" s="141"/>
      <c r="B61" s="149"/>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3" t="s">
        <v>162</v>
      </c>
      <c r="AA61" s="143" t="s">
        <v>163</v>
      </c>
      <c r="AB61" s="143" t="s">
        <v>164</v>
      </c>
      <c r="AC61" s="143" t="s">
        <v>58</v>
      </c>
      <c r="AD61" s="143">
        <v>0</v>
      </c>
      <c r="AE61" s="143">
        <v>2020</v>
      </c>
      <c r="AF61" s="142">
        <v>43983</v>
      </c>
      <c r="AG61" s="151">
        <v>44561</v>
      </c>
      <c r="AH61" s="5" t="s">
        <v>35</v>
      </c>
      <c r="AI61" s="17">
        <v>0.5</v>
      </c>
      <c r="AJ61" s="17">
        <v>1</v>
      </c>
      <c r="AK61" s="6" t="s">
        <v>150</v>
      </c>
      <c r="AL61" s="6" t="s">
        <v>150</v>
      </c>
      <c r="AM61" s="6" t="s">
        <v>150</v>
      </c>
      <c r="AN61" s="6" t="s">
        <v>150</v>
      </c>
      <c r="AO61" s="6" t="s">
        <v>150</v>
      </c>
      <c r="AP61" s="6" t="s">
        <v>150</v>
      </c>
      <c r="AQ61" s="6" t="s">
        <v>150</v>
      </c>
      <c r="AR61" s="6" t="s">
        <v>150</v>
      </c>
      <c r="AS61" s="6" t="s">
        <v>150</v>
      </c>
      <c r="AT61" s="17">
        <v>1</v>
      </c>
      <c r="AU61" s="9">
        <v>2.4464</v>
      </c>
      <c r="AV61" s="9">
        <v>36.8</v>
      </c>
      <c r="AW61" s="9" t="s">
        <v>150</v>
      </c>
      <c r="AX61" s="9" t="s">
        <v>150</v>
      </c>
      <c r="AY61" s="9" t="s">
        <v>150</v>
      </c>
      <c r="AZ61" s="9" t="s">
        <v>150</v>
      </c>
      <c r="BA61" s="9" t="s">
        <v>150</v>
      </c>
      <c r="BB61" s="9" t="s">
        <v>150</v>
      </c>
      <c r="BC61" s="9" t="s">
        <v>150</v>
      </c>
      <c r="BD61" s="9" t="s">
        <v>150</v>
      </c>
      <c r="BE61" s="9" t="s">
        <v>150</v>
      </c>
      <c r="BF61" s="9">
        <f>SUM(AU61:BE61)</f>
        <v>39.246399999999994</v>
      </c>
      <c r="BG61" s="143" t="s">
        <v>41</v>
      </c>
      <c r="BH61" s="143" t="s">
        <v>42</v>
      </c>
      <c r="BI61" s="143" t="s">
        <v>43</v>
      </c>
      <c r="BJ61" s="143" t="s">
        <v>161</v>
      </c>
      <c r="BK61" s="143" t="s">
        <v>44</v>
      </c>
      <c r="BL61" s="143" t="s">
        <v>67</v>
      </c>
      <c r="BM61" s="143"/>
      <c r="BN61" s="143"/>
      <c r="BO61" s="2"/>
      <c r="BP61" s="2"/>
      <c r="BQ61" s="2"/>
      <c r="BR61" s="2"/>
      <c r="BS61" s="2"/>
      <c r="BT61" s="2"/>
      <c r="BU61" s="2"/>
      <c r="BV61" s="2"/>
      <c r="BW61" s="2"/>
      <c r="BX61" s="2"/>
      <c r="BY61" s="2"/>
      <c r="BZ61" s="2"/>
      <c r="CA61" s="2"/>
      <c r="CB61" s="2"/>
      <c r="CC61" s="2"/>
      <c r="CD61" s="2"/>
      <c r="CE61" s="2"/>
      <c r="CF61" s="2"/>
      <c r="CG61" s="2"/>
      <c r="CH61" s="2"/>
    </row>
    <row r="62" spans="1:86" ht="27" customHeight="1">
      <c r="A62" s="141"/>
      <c r="B62" s="149"/>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0"/>
      <c r="AA62" s="140"/>
      <c r="AB62" s="140"/>
      <c r="AC62" s="140"/>
      <c r="AD62" s="140"/>
      <c r="AE62" s="140"/>
      <c r="AF62" s="140"/>
      <c r="AG62" s="140"/>
      <c r="AH62" s="92" t="s">
        <v>47</v>
      </c>
      <c r="AI62" s="97">
        <v>0.5</v>
      </c>
      <c r="AJ62" s="97">
        <v>1</v>
      </c>
      <c r="AK62" s="92" t="s">
        <v>150</v>
      </c>
      <c r="AL62" s="92" t="s">
        <v>150</v>
      </c>
      <c r="AM62" s="92" t="s">
        <v>150</v>
      </c>
      <c r="AN62" s="92" t="s">
        <v>150</v>
      </c>
      <c r="AO62" s="92" t="s">
        <v>150</v>
      </c>
      <c r="AP62" s="92" t="s">
        <v>150</v>
      </c>
      <c r="AQ62" s="92" t="s">
        <v>150</v>
      </c>
      <c r="AR62" s="92" t="s">
        <v>150</v>
      </c>
      <c r="AS62" s="92" t="s">
        <v>150</v>
      </c>
      <c r="AT62" s="97">
        <v>1</v>
      </c>
      <c r="AU62" s="95">
        <v>2.4</v>
      </c>
      <c r="AV62" s="95">
        <v>36.8</v>
      </c>
      <c r="AW62" s="95" t="s">
        <v>150</v>
      </c>
      <c r="AX62" s="95" t="s">
        <v>150</v>
      </c>
      <c r="AY62" s="95" t="s">
        <v>150</v>
      </c>
      <c r="AZ62" s="95" t="s">
        <v>150</v>
      </c>
      <c r="BA62" s="95" t="s">
        <v>150</v>
      </c>
      <c r="BB62" s="95" t="s">
        <v>150</v>
      </c>
      <c r="BC62" s="95" t="s">
        <v>150</v>
      </c>
      <c r="BD62" s="95" t="s">
        <v>150</v>
      </c>
      <c r="BE62" s="95" t="s">
        <v>150</v>
      </c>
      <c r="BF62" s="95">
        <f>AU62+AV62</f>
        <v>39.199999999999996</v>
      </c>
      <c r="BG62" s="140"/>
      <c r="BH62" s="140"/>
      <c r="BI62" s="140"/>
      <c r="BJ62" s="140"/>
      <c r="BK62" s="140"/>
      <c r="BL62" s="140"/>
      <c r="BM62" s="140"/>
      <c r="BN62" s="140"/>
      <c r="BO62" s="2"/>
      <c r="BP62" s="2"/>
      <c r="BQ62" s="2"/>
      <c r="BR62" s="2"/>
      <c r="BS62" s="2"/>
      <c r="BT62" s="2"/>
      <c r="BU62" s="2"/>
      <c r="BV62" s="2"/>
      <c r="BW62" s="2"/>
      <c r="BX62" s="2"/>
      <c r="BY62" s="2"/>
      <c r="BZ62" s="2"/>
      <c r="CA62" s="2"/>
      <c r="CB62" s="2"/>
      <c r="CC62" s="2"/>
      <c r="CD62" s="2"/>
      <c r="CE62" s="2"/>
      <c r="CF62" s="2"/>
      <c r="CG62" s="2"/>
      <c r="CH62" s="2"/>
    </row>
    <row r="63" spans="1:86" ht="27" customHeight="1">
      <c r="A63" s="141"/>
      <c r="B63" s="149"/>
      <c r="C63" s="141"/>
      <c r="D63" s="141"/>
      <c r="E63" s="141"/>
      <c r="F63" s="141"/>
      <c r="G63" s="141"/>
      <c r="H63" s="141"/>
      <c r="I63" s="141"/>
      <c r="J63" s="140"/>
      <c r="K63" s="140"/>
      <c r="L63" s="140"/>
      <c r="M63" s="140"/>
      <c r="N63" s="140"/>
      <c r="O63" s="140"/>
      <c r="P63" s="140"/>
      <c r="Q63" s="140"/>
      <c r="R63" s="140"/>
      <c r="S63" s="140"/>
      <c r="T63" s="140"/>
      <c r="U63" s="140"/>
      <c r="V63" s="140"/>
      <c r="W63" s="140"/>
      <c r="X63" s="141"/>
      <c r="Y63" s="141"/>
      <c r="Z63" s="143" t="s">
        <v>165</v>
      </c>
      <c r="AA63" s="143" t="s">
        <v>166</v>
      </c>
      <c r="AB63" s="143" t="s">
        <v>167</v>
      </c>
      <c r="AC63" s="143" t="s">
        <v>58</v>
      </c>
      <c r="AD63" s="143">
        <v>0</v>
      </c>
      <c r="AE63" s="143">
        <v>2020</v>
      </c>
      <c r="AF63" s="142">
        <v>43983</v>
      </c>
      <c r="AG63" s="151">
        <v>44561</v>
      </c>
      <c r="AH63" s="5" t="s">
        <v>35</v>
      </c>
      <c r="AI63" s="17">
        <v>0.5</v>
      </c>
      <c r="AJ63" s="17">
        <v>1</v>
      </c>
      <c r="AK63" s="28">
        <v>0.1</v>
      </c>
      <c r="AL63" s="6" t="s">
        <v>150</v>
      </c>
      <c r="AM63" s="6" t="s">
        <v>150</v>
      </c>
      <c r="AN63" s="6" t="s">
        <v>150</v>
      </c>
      <c r="AO63" s="6" t="s">
        <v>150</v>
      </c>
      <c r="AP63" s="6" t="s">
        <v>150</v>
      </c>
      <c r="AQ63" s="6" t="s">
        <v>150</v>
      </c>
      <c r="AR63" s="6" t="s">
        <v>150</v>
      </c>
      <c r="AS63" s="6" t="s">
        <v>150</v>
      </c>
      <c r="AT63" s="17">
        <v>1</v>
      </c>
      <c r="AU63" s="9">
        <v>2.4464</v>
      </c>
      <c r="AV63" s="9">
        <v>36.8</v>
      </c>
      <c r="AW63" s="9">
        <f>7.4+(7.4*0.03)</f>
        <v>7.622000000000001</v>
      </c>
      <c r="AX63" s="9" t="s">
        <v>150</v>
      </c>
      <c r="AY63" s="9" t="s">
        <v>150</v>
      </c>
      <c r="AZ63" s="9" t="s">
        <v>150</v>
      </c>
      <c r="BA63" s="9" t="s">
        <v>150</v>
      </c>
      <c r="BB63" s="9" t="s">
        <v>150</v>
      </c>
      <c r="BC63" s="9" t="s">
        <v>150</v>
      </c>
      <c r="BD63" s="9" t="s">
        <v>150</v>
      </c>
      <c r="BE63" s="9" t="s">
        <v>150</v>
      </c>
      <c r="BF63" s="9">
        <f>SUM(AU63:BE63)</f>
        <v>46.868399999999994</v>
      </c>
      <c r="BG63" s="143" t="s">
        <v>41</v>
      </c>
      <c r="BH63" s="143" t="s">
        <v>42</v>
      </c>
      <c r="BI63" s="143" t="s">
        <v>43</v>
      </c>
      <c r="BJ63" s="143" t="s">
        <v>161</v>
      </c>
      <c r="BK63" s="143" t="s">
        <v>44</v>
      </c>
      <c r="BL63" s="143" t="s">
        <v>67</v>
      </c>
      <c r="BM63" s="143"/>
      <c r="BN63" s="143"/>
      <c r="BO63" s="2"/>
      <c r="BP63" s="2"/>
      <c r="BQ63" s="2"/>
      <c r="BR63" s="2"/>
      <c r="BS63" s="2"/>
      <c r="BT63" s="2"/>
      <c r="BU63" s="2"/>
      <c r="BV63" s="2"/>
      <c r="BW63" s="2"/>
      <c r="BX63" s="2"/>
      <c r="BY63" s="2"/>
      <c r="BZ63" s="2"/>
      <c r="CA63" s="2"/>
      <c r="CB63" s="2"/>
      <c r="CC63" s="2"/>
      <c r="CD63" s="2"/>
      <c r="CE63" s="2"/>
      <c r="CF63" s="2"/>
      <c r="CG63" s="2"/>
      <c r="CH63" s="2"/>
    </row>
    <row r="64" spans="1:86" ht="27" customHeight="1">
      <c r="A64" s="141"/>
      <c r="B64" s="150"/>
      <c r="C64" s="140"/>
      <c r="D64" s="140"/>
      <c r="E64" s="140"/>
      <c r="F64" s="140"/>
      <c r="G64" s="140"/>
      <c r="H64" s="140"/>
      <c r="I64" s="140"/>
      <c r="J64" s="88" t="s">
        <v>47</v>
      </c>
      <c r="K64" s="92" t="s">
        <v>150</v>
      </c>
      <c r="L64" s="96">
        <v>0.8</v>
      </c>
      <c r="M64" s="96" t="s">
        <v>150</v>
      </c>
      <c r="N64" s="92" t="s">
        <v>150</v>
      </c>
      <c r="O64" s="92" t="s">
        <v>150</v>
      </c>
      <c r="P64" s="92" t="s">
        <v>150</v>
      </c>
      <c r="Q64" s="92" t="s">
        <v>150</v>
      </c>
      <c r="R64" s="92" t="s">
        <v>150</v>
      </c>
      <c r="S64" s="92" t="s">
        <v>150</v>
      </c>
      <c r="T64" s="92" t="s">
        <v>150</v>
      </c>
      <c r="U64" s="96" t="s">
        <v>150</v>
      </c>
      <c r="V64" s="96">
        <v>0.8</v>
      </c>
      <c r="W64" s="92">
        <v>110.2</v>
      </c>
      <c r="X64" s="140"/>
      <c r="Y64" s="140"/>
      <c r="Z64" s="140"/>
      <c r="AA64" s="140"/>
      <c r="AB64" s="140"/>
      <c r="AC64" s="140"/>
      <c r="AD64" s="140"/>
      <c r="AE64" s="140"/>
      <c r="AF64" s="140"/>
      <c r="AG64" s="140"/>
      <c r="AH64" s="92" t="s">
        <v>47</v>
      </c>
      <c r="AI64" s="97">
        <v>0.5</v>
      </c>
      <c r="AJ64" s="97">
        <v>0.9</v>
      </c>
      <c r="AK64" s="92" t="s">
        <v>150</v>
      </c>
      <c r="AL64" s="92" t="s">
        <v>150</v>
      </c>
      <c r="AM64" s="92" t="s">
        <v>150</v>
      </c>
      <c r="AN64" s="92" t="s">
        <v>150</v>
      </c>
      <c r="AO64" s="92" t="s">
        <v>150</v>
      </c>
      <c r="AP64" s="92" t="s">
        <v>150</v>
      </c>
      <c r="AQ64" s="92" t="s">
        <v>150</v>
      </c>
      <c r="AR64" s="92" t="s">
        <v>150</v>
      </c>
      <c r="AS64" s="92" t="s">
        <v>150</v>
      </c>
      <c r="AT64" s="97">
        <v>0.8</v>
      </c>
      <c r="AU64" s="95">
        <v>2.4</v>
      </c>
      <c r="AV64" s="95">
        <v>29.44</v>
      </c>
      <c r="AW64" s="95" t="s">
        <v>150</v>
      </c>
      <c r="AX64" s="95" t="s">
        <v>150</v>
      </c>
      <c r="AY64" s="95" t="s">
        <v>150</v>
      </c>
      <c r="AZ64" s="95" t="s">
        <v>150</v>
      </c>
      <c r="BA64" s="95" t="s">
        <v>150</v>
      </c>
      <c r="BB64" s="95" t="s">
        <v>150</v>
      </c>
      <c r="BC64" s="95" t="s">
        <v>150</v>
      </c>
      <c r="BD64" s="95" t="s">
        <v>150</v>
      </c>
      <c r="BE64" s="95" t="s">
        <v>150</v>
      </c>
      <c r="BF64" s="95">
        <f>AU64+AV64</f>
        <v>31.84</v>
      </c>
      <c r="BG64" s="140"/>
      <c r="BH64" s="140"/>
      <c r="BI64" s="140"/>
      <c r="BJ64" s="140"/>
      <c r="BK64" s="140"/>
      <c r="BL64" s="140"/>
      <c r="BM64" s="140"/>
      <c r="BN64" s="140"/>
      <c r="BO64" s="2"/>
      <c r="BP64" s="2"/>
      <c r="BQ64" s="2"/>
      <c r="BR64" s="2"/>
      <c r="BS64" s="2"/>
      <c r="BT64" s="2"/>
      <c r="BU64" s="2"/>
      <c r="BV64" s="2"/>
      <c r="BW64" s="2"/>
      <c r="BX64" s="2"/>
      <c r="BY64" s="2"/>
      <c r="BZ64" s="2"/>
      <c r="CA64" s="2"/>
      <c r="CB64" s="2"/>
      <c r="CC64" s="2"/>
      <c r="CD64" s="2"/>
      <c r="CE64" s="2"/>
      <c r="CF64" s="2"/>
      <c r="CG64" s="2"/>
      <c r="CH64" s="2"/>
    </row>
    <row r="65" spans="1:86" ht="24.75" customHeight="1">
      <c r="A65" s="141"/>
      <c r="B65" s="148" t="s">
        <v>168</v>
      </c>
      <c r="C65" s="143" t="s">
        <v>169</v>
      </c>
      <c r="D65" s="143" t="s">
        <v>170</v>
      </c>
      <c r="E65" s="151">
        <v>43989</v>
      </c>
      <c r="F65" s="151">
        <v>45657</v>
      </c>
      <c r="G65" s="151" t="s">
        <v>33</v>
      </c>
      <c r="H65" s="144">
        <v>0</v>
      </c>
      <c r="I65" s="143">
        <v>2020</v>
      </c>
      <c r="J65" s="143" t="s">
        <v>35</v>
      </c>
      <c r="K65" s="174">
        <v>0.125</v>
      </c>
      <c r="L65" s="174">
        <f aca="true" t="shared" si="4" ref="L65:O65">(1-0.125)/4</f>
        <v>0.21875</v>
      </c>
      <c r="M65" s="174">
        <f t="shared" si="4"/>
        <v>0.21875</v>
      </c>
      <c r="N65" s="174">
        <f t="shared" si="4"/>
        <v>0.21875</v>
      </c>
      <c r="O65" s="174">
        <f t="shared" si="4"/>
        <v>0.21875</v>
      </c>
      <c r="P65" s="144" t="s">
        <v>150</v>
      </c>
      <c r="Q65" s="144" t="s">
        <v>150</v>
      </c>
      <c r="R65" s="144" t="s">
        <v>150</v>
      </c>
      <c r="S65" s="144" t="s">
        <v>150</v>
      </c>
      <c r="T65" s="144" t="s">
        <v>150</v>
      </c>
      <c r="U65" s="144" t="s">
        <v>150</v>
      </c>
      <c r="V65" s="166">
        <v>1</v>
      </c>
      <c r="W65" s="143">
        <v>111.2</v>
      </c>
      <c r="X65" s="143" t="s">
        <v>171</v>
      </c>
      <c r="Y65" s="143" t="s">
        <v>172</v>
      </c>
      <c r="Z65" s="143" t="s">
        <v>173</v>
      </c>
      <c r="AA65" s="143" t="s">
        <v>174</v>
      </c>
      <c r="AB65" s="143" t="s">
        <v>175</v>
      </c>
      <c r="AC65" s="143" t="s">
        <v>58</v>
      </c>
      <c r="AD65" s="143">
        <v>0</v>
      </c>
      <c r="AE65" s="143">
        <v>2020</v>
      </c>
      <c r="AF65" s="142">
        <v>44168</v>
      </c>
      <c r="AG65" s="142">
        <v>44535</v>
      </c>
      <c r="AH65" s="5" t="s">
        <v>35</v>
      </c>
      <c r="AI65" s="16">
        <v>0.2</v>
      </c>
      <c r="AJ65" s="16">
        <v>0.8</v>
      </c>
      <c r="AK65" s="28" t="s">
        <v>150</v>
      </c>
      <c r="AL65" s="16" t="s">
        <v>150</v>
      </c>
      <c r="AM65" s="16" t="s">
        <v>150</v>
      </c>
      <c r="AN65" s="16" t="s">
        <v>150</v>
      </c>
      <c r="AO65" s="16" t="s">
        <v>150</v>
      </c>
      <c r="AP65" s="16" t="s">
        <v>150</v>
      </c>
      <c r="AQ65" s="16" t="s">
        <v>150</v>
      </c>
      <c r="AR65" s="16" t="s">
        <v>150</v>
      </c>
      <c r="AS65" s="16" t="s">
        <v>150</v>
      </c>
      <c r="AT65" s="17">
        <v>1</v>
      </c>
      <c r="AU65" s="9">
        <v>2.4464</v>
      </c>
      <c r="AV65" s="9">
        <v>9.7856</v>
      </c>
      <c r="AW65" s="9" t="s">
        <v>150</v>
      </c>
      <c r="AX65" s="9" t="s">
        <v>150</v>
      </c>
      <c r="AY65" s="9" t="s">
        <v>150</v>
      </c>
      <c r="AZ65" s="9" t="s">
        <v>150</v>
      </c>
      <c r="BA65" s="9" t="s">
        <v>150</v>
      </c>
      <c r="BB65" s="9" t="s">
        <v>150</v>
      </c>
      <c r="BC65" s="9" t="s">
        <v>150</v>
      </c>
      <c r="BD65" s="9" t="s">
        <v>150</v>
      </c>
      <c r="BE65" s="9" t="s">
        <v>150</v>
      </c>
      <c r="BF65" s="9">
        <f>SUM(AU65:BE65)</f>
        <v>12.232000000000001</v>
      </c>
      <c r="BG65" s="139" t="s">
        <v>41</v>
      </c>
      <c r="BH65" s="139" t="s">
        <v>176</v>
      </c>
      <c r="BI65" s="139" t="s">
        <v>177</v>
      </c>
      <c r="BJ65" s="139" t="s">
        <v>178</v>
      </c>
      <c r="BK65" s="139" t="s">
        <v>41</v>
      </c>
      <c r="BL65" s="139" t="s">
        <v>179</v>
      </c>
      <c r="BM65" s="139"/>
      <c r="BN65" s="139"/>
      <c r="BO65" s="2"/>
      <c r="BP65" s="2"/>
      <c r="BQ65" s="2"/>
      <c r="BR65" s="2"/>
      <c r="BS65" s="2"/>
      <c r="BT65" s="2"/>
      <c r="BU65" s="2"/>
      <c r="BV65" s="2"/>
      <c r="BW65" s="2"/>
      <c r="BX65" s="2"/>
      <c r="BY65" s="2"/>
      <c r="BZ65" s="2"/>
      <c r="CA65" s="2"/>
      <c r="CB65" s="2"/>
      <c r="CC65" s="2"/>
      <c r="CD65" s="2"/>
      <c r="CE65" s="2"/>
      <c r="CF65" s="2"/>
      <c r="CG65" s="2"/>
      <c r="CH65" s="2"/>
    </row>
    <row r="66" spans="1:86" ht="24.75" customHeight="1">
      <c r="A66" s="141"/>
      <c r="B66" s="149"/>
      <c r="C66" s="141"/>
      <c r="D66" s="141"/>
      <c r="E66" s="141"/>
      <c r="F66" s="141"/>
      <c r="G66" s="141"/>
      <c r="H66" s="141"/>
      <c r="I66" s="141"/>
      <c r="J66" s="141"/>
      <c r="K66" s="175"/>
      <c r="L66" s="175"/>
      <c r="M66" s="175"/>
      <c r="N66" s="175"/>
      <c r="O66" s="175"/>
      <c r="P66" s="141"/>
      <c r="Q66" s="141"/>
      <c r="R66" s="141"/>
      <c r="S66" s="141"/>
      <c r="T66" s="141"/>
      <c r="U66" s="141"/>
      <c r="V66" s="141"/>
      <c r="W66" s="141"/>
      <c r="X66" s="141"/>
      <c r="Y66" s="141"/>
      <c r="Z66" s="141"/>
      <c r="AA66" s="141"/>
      <c r="AB66" s="141"/>
      <c r="AC66" s="141"/>
      <c r="AD66" s="141"/>
      <c r="AE66" s="141"/>
      <c r="AF66" s="141"/>
      <c r="AG66" s="141"/>
      <c r="AH66" s="56" t="s">
        <v>68</v>
      </c>
      <c r="AI66" s="18" t="s">
        <v>150</v>
      </c>
      <c r="AJ66" s="18" t="s">
        <v>150</v>
      </c>
      <c r="AK66" s="18">
        <v>1</v>
      </c>
      <c r="AL66" s="19" t="s">
        <v>150</v>
      </c>
      <c r="AM66" s="19" t="s">
        <v>150</v>
      </c>
      <c r="AN66" s="19" t="s">
        <v>150</v>
      </c>
      <c r="AO66" s="19" t="s">
        <v>150</v>
      </c>
      <c r="AP66" s="19" t="s">
        <v>150</v>
      </c>
      <c r="AQ66" s="19" t="s">
        <v>150</v>
      </c>
      <c r="AR66" s="19" t="s">
        <v>150</v>
      </c>
      <c r="AS66" s="19" t="s">
        <v>150</v>
      </c>
      <c r="AT66" s="20">
        <v>1</v>
      </c>
      <c r="AU66" s="14" t="s">
        <v>150</v>
      </c>
      <c r="AV66" s="14" t="s">
        <v>150</v>
      </c>
      <c r="AW66" s="14">
        <v>2.6</v>
      </c>
      <c r="AX66" s="15" t="s">
        <v>150</v>
      </c>
      <c r="AY66" s="15" t="s">
        <v>150</v>
      </c>
      <c r="AZ66" s="15" t="s">
        <v>150</v>
      </c>
      <c r="BA66" s="15" t="s">
        <v>150</v>
      </c>
      <c r="BB66" s="15" t="s">
        <v>150</v>
      </c>
      <c r="BC66" s="15" t="s">
        <v>150</v>
      </c>
      <c r="BD66" s="15" t="s">
        <v>150</v>
      </c>
      <c r="BE66" s="15" t="s">
        <v>150</v>
      </c>
      <c r="BF66" s="14">
        <f>BF65+AW66</f>
        <v>14.832</v>
      </c>
      <c r="BG66" s="141"/>
      <c r="BH66" s="141"/>
      <c r="BI66" s="141"/>
      <c r="BJ66" s="141"/>
      <c r="BK66" s="141"/>
      <c r="BL66" s="141"/>
      <c r="BM66" s="141"/>
      <c r="BN66" s="141"/>
      <c r="BO66" s="2"/>
      <c r="BP66" s="2"/>
      <c r="BQ66" s="2"/>
      <c r="BR66" s="2"/>
      <c r="BS66" s="2"/>
      <c r="BT66" s="2"/>
      <c r="BU66" s="2"/>
      <c r="BV66" s="2"/>
      <c r="BW66" s="2"/>
      <c r="BX66" s="2"/>
      <c r="BY66" s="2"/>
      <c r="BZ66" s="2"/>
      <c r="CA66" s="2"/>
      <c r="CB66" s="2"/>
      <c r="CC66" s="2"/>
      <c r="CD66" s="2"/>
      <c r="CE66" s="2"/>
      <c r="CF66" s="2"/>
      <c r="CG66" s="2"/>
      <c r="CH66" s="2"/>
    </row>
    <row r="67" spans="1:86" ht="24.75" customHeight="1">
      <c r="A67" s="141"/>
      <c r="B67" s="149"/>
      <c r="C67" s="141"/>
      <c r="D67" s="141"/>
      <c r="E67" s="141"/>
      <c r="F67" s="141"/>
      <c r="G67" s="141"/>
      <c r="H67" s="141"/>
      <c r="I67" s="141"/>
      <c r="J67" s="141"/>
      <c r="K67" s="175"/>
      <c r="L67" s="175"/>
      <c r="M67" s="175"/>
      <c r="N67" s="175"/>
      <c r="O67" s="175"/>
      <c r="P67" s="141"/>
      <c r="Q67" s="141"/>
      <c r="R67" s="141"/>
      <c r="S67" s="141"/>
      <c r="T67" s="141"/>
      <c r="U67" s="141"/>
      <c r="V67" s="141"/>
      <c r="W67" s="141"/>
      <c r="X67" s="141"/>
      <c r="Y67" s="141"/>
      <c r="Z67" s="140"/>
      <c r="AA67" s="140"/>
      <c r="AB67" s="140"/>
      <c r="AC67" s="140"/>
      <c r="AD67" s="140"/>
      <c r="AE67" s="140"/>
      <c r="AF67" s="140"/>
      <c r="AG67" s="140"/>
      <c r="AH67" s="92" t="s">
        <v>47</v>
      </c>
      <c r="AI67" s="96">
        <v>0</v>
      </c>
      <c r="AJ67" s="96">
        <v>0.8</v>
      </c>
      <c r="AK67" s="96" t="s">
        <v>150</v>
      </c>
      <c r="AL67" s="96" t="s">
        <v>150</v>
      </c>
      <c r="AM67" s="96" t="s">
        <v>150</v>
      </c>
      <c r="AN67" s="96" t="s">
        <v>150</v>
      </c>
      <c r="AO67" s="96" t="s">
        <v>150</v>
      </c>
      <c r="AP67" s="96" t="s">
        <v>150</v>
      </c>
      <c r="AQ67" s="96" t="s">
        <v>150</v>
      </c>
      <c r="AR67" s="96" t="s">
        <v>150</v>
      </c>
      <c r="AS67" s="96" t="s">
        <v>150</v>
      </c>
      <c r="AT67" s="97">
        <v>0.8</v>
      </c>
      <c r="AU67" s="95">
        <v>0</v>
      </c>
      <c r="AV67" s="95">
        <v>9.8</v>
      </c>
      <c r="AW67" s="95" t="s">
        <v>150</v>
      </c>
      <c r="AX67" s="95" t="s">
        <v>150</v>
      </c>
      <c r="AY67" s="95" t="s">
        <v>150</v>
      </c>
      <c r="AZ67" s="95" t="s">
        <v>150</v>
      </c>
      <c r="BA67" s="95" t="s">
        <v>150</v>
      </c>
      <c r="BB67" s="95" t="s">
        <v>150</v>
      </c>
      <c r="BC67" s="95" t="s">
        <v>150</v>
      </c>
      <c r="BD67" s="95" t="s">
        <v>150</v>
      </c>
      <c r="BE67" s="95" t="s">
        <v>150</v>
      </c>
      <c r="BF67" s="95">
        <v>9.8</v>
      </c>
      <c r="BG67" s="140"/>
      <c r="BH67" s="140"/>
      <c r="BI67" s="140"/>
      <c r="BJ67" s="140"/>
      <c r="BK67" s="140"/>
      <c r="BL67" s="140"/>
      <c r="BM67" s="140"/>
      <c r="BN67" s="140"/>
      <c r="BO67" s="2"/>
      <c r="BP67" s="2"/>
      <c r="BQ67" s="2"/>
      <c r="BR67" s="2"/>
      <c r="BS67" s="2"/>
      <c r="BT67" s="2"/>
      <c r="BU67" s="2"/>
      <c r="BV67" s="2"/>
      <c r="BW67" s="2"/>
      <c r="BX67" s="2"/>
      <c r="BY67" s="2"/>
      <c r="BZ67" s="2"/>
      <c r="CA67" s="2"/>
      <c r="CB67" s="2"/>
      <c r="CC67" s="2"/>
      <c r="CD67" s="2"/>
      <c r="CE67" s="2"/>
      <c r="CF67" s="2"/>
      <c r="CG67" s="2"/>
      <c r="CH67" s="2"/>
    </row>
    <row r="68" spans="1:86" ht="24.75" customHeight="1">
      <c r="A68" s="141"/>
      <c r="B68" s="149"/>
      <c r="C68" s="141"/>
      <c r="D68" s="141"/>
      <c r="E68" s="141"/>
      <c r="F68" s="141"/>
      <c r="G68" s="141"/>
      <c r="H68" s="141"/>
      <c r="I68" s="141"/>
      <c r="J68" s="141"/>
      <c r="K68" s="175"/>
      <c r="L68" s="175"/>
      <c r="M68" s="175"/>
      <c r="N68" s="175"/>
      <c r="O68" s="175"/>
      <c r="P68" s="141"/>
      <c r="Q68" s="141"/>
      <c r="R68" s="141"/>
      <c r="S68" s="141"/>
      <c r="T68" s="141"/>
      <c r="U68" s="141"/>
      <c r="V68" s="141"/>
      <c r="W68" s="141"/>
      <c r="X68" s="141"/>
      <c r="Y68" s="141"/>
      <c r="Z68" s="143" t="s">
        <v>180</v>
      </c>
      <c r="AA68" s="143" t="s">
        <v>181</v>
      </c>
      <c r="AB68" s="143" t="s">
        <v>182</v>
      </c>
      <c r="AC68" s="143" t="s">
        <v>58</v>
      </c>
      <c r="AD68" s="143"/>
      <c r="AE68" s="143">
        <v>2020</v>
      </c>
      <c r="AF68" s="142">
        <v>44256</v>
      </c>
      <c r="AG68" s="142">
        <v>45657</v>
      </c>
      <c r="AH68" s="5" t="s">
        <v>35</v>
      </c>
      <c r="AI68" s="6" t="s">
        <v>150</v>
      </c>
      <c r="AJ68" s="16">
        <v>0.25</v>
      </c>
      <c r="AK68" s="16">
        <v>0.5</v>
      </c>
      <c r="AL68" s="16">
        <v>0.75</v>
      </c>
      <c r="AM68" s="16">
        <v>1</v>
      </c>
      <c r="AN68" s="16" t="s">
        <v>150</v>
      </c>
      <c r="AO68" s="16" t="s">
        <v>150</v>
      </c>
      <c r="AP68" s="16" t="s">
        <v>150</v>
      </c>
      <c r="AQ68" s="16" t="s">
        <v>150</v>
      </c>
      <c r="AR68" s="16" t="s">
        <v>150</v>
      </c>
      <c r="AS68" s="16" t="s">
        <v>150</v>
      </c>
      <c r="AT68" s="17">
        <v>1</v>
      </c>
      <c r="AU68" s="9" t="s">
        <v>150</v>
      </c>
      <c r="AV68" s="9">
        <v>6.116</v>
      </c>
      <c r="AW68" s="9">
        <v>6.116</v>
      </c>
      <c r="AX68" s="9">
        <v>6.116</v>
      </c>
      <c r="AY68" s="9">
        <v>6.116</v>
      </c>
      <c r="AZ68" s="9" t="s">
        <v>150</v>
      </c>
      <c r="BA68" s="9" t="s">
        <v>150</v>
      </c>
      <c r="BB68" s="9" t="s">
        <v>150</v>
      </c>
      <c r="BC68" s="9" t="s">
        <v>150</v>
      </c>
      <c r="BD68" s="9" t="s">
        <v>150</v>
      </c>
      <c r="BE68" s="9" t="s">
        <v>150</v>
      </c>
      <c r="BF68" s="9">
        <f>SUM(AU68:BE68)</f>
        <v>24.464</v>
      </c>
      <c r="BG68" s="139" t="s">
        <v>41</v>
      </c>
      <c r="BH68" s="139" t="s">
        <v>183</v>
      </c>
      <c r="BI68" s="139"/>
      <c r="BJ68" s="139"/>
      <c r="BK68" s="139" t="s">
        <v>41</v>
      </c>
      <c r="BL68" s="139" t="s">
        <v>42</v>
      </c>
      <c r="BM68" s="139"/>
      <c r="BN68" s="139"/>
      <c r="BO68" s="2"/>
      <c r="BP68" s="2"/>
      <c r="BQ68" s="2"/>
      <c r="BR68" s="2"/>
      <c r="BS68" s="2"/>
      <c r="BT68" s="2"/>
      <c r="BU68" s="2"/>
      <c r="BV68" s="2"/>
      <c r="BW68" s="2"/>
      <c r="BX68" s="2"/>
      <c r="BY68" s="2"/>
      <c r="BZ68" s="2"/>
      <c r="CA68" s="2"/>
      <c r="CB68" s="2"/>
      <c r="CC68" s="2"/>
      <c r="CD68" s="2"/>
      <c r="CE68" s="2"/>
      <c r="CF68" s="2"/>
      <c r="CG68" s="2"/>
      <c r="CH68" s="2"/>
    </row>
    <row r="69" spans="1:86" ht="24.75" customHeight="1">
      <c r="A69" s="141"/>
      <c r="B69" s="149"/>
      <c r="C69" s="141"/>
      <c r="D69" s="141"/>
      <c r="E69" s="141"/>
      <c r="F69" s="141"/>
      <c r="G69" s="141"/>
      <c r="H69" s="141"/>
      <c r="I69" s="141"/>
      <c r="J69" s="141"/>
      <c r="K69" s="175"/>
      <c r="L69" s="175"/>
      <c r="M69" s="175"/>
      <c r="N69" s="175"/>
      <c r="O69" s="175"/>
      <c r="P69" s="141"/>
      <c r="Q69" s="141"/>
      <c r="R69" s="141"/>
      <c r="S69" s="141"/>
      <c r="T69" s="141"/>
      <c r="U69" s="141"/>
      <c r="V69" s="141"/>
      <c r="W69" s="141"/>
      <c r="X69" s="141"/>
      <c r="Y69" s="141"/>
      <c r="Z69" s="140"/>
      <c r="AA69" s="140"/>
      <c r="AB69" s="140"/>
      <c r="AC69" s="140"/>
      <c r="AD69" s="140"/>
      <c r="AE69" s="140"/>
      <c r="AF69" s="140"/>
      <c r="AG69" s="140"/>
      <c r="AH69" s="92" t="s">
        <v>47</v>
      </c>
      <c r="AI69" s="92" t="s">
        <v>150</v>
      </c>
      <c r="AJ69" s="96">
        <v>0.25</v>
      </c>
      <c r="AK69" s="96" t="s">
        <v>150</v>
      </c>
      <c r="AL69" s="96" t="s">
        <v>150</v>
      </c>
      <c r="AM69" s="96" t="s">
        <v>150</v>
      </c>
      <c r="AN69" s="96" t="s">
        <v>150</v>
      </c>
      <c r="AO69" s="96" t="s">
        <v>150</v>
      </c>
      <c r="AP69" s="96" t="s">
        <v>150</v>
      </c>
      <c r="AQ69" s="96" t="s">
        <v>150</v>
      </c>
      <c r="AR69" s="96" t="s">
        <v>150</v>
      </c>
      <c r="AS69" s="96" t="s">
        <v>150</v>
      </c>
      <c r="AT69" s="97">
        <v>0.25</v>
      </c>
      <c r="AU69" s="95" t="s">
        <v>150</v>
      </c>
      <c r="AV69" s="95">
        <v>6.1</v>
      </c>
      <c r="AW69" s="95" t="s">
        <v>150</v>
      </c>
      <c r="AX69" s="95" t="s">
        <v>150</v>
      </c>
      <c r="AY69" s="95" t="s">
        <v>150</v>
      </c>
      <c r="AZ69" s="95" t="s">
        <v>150</v>
      </c>
      <c r="BA69" s="95" t="s">
        <v>150</v>
      </c>
      <c r="BB69" s="95" t="s">
        <v>150</v>
      </c>
      <c r="BC69" s="95" t="s">
        <v>150</v>
      </c>
      <c r="BD69" s="95" t="s">
        <v>150</v>
      </c>
      <c r="BE69" s="95" t="s">
        <v>150</v>
      </c>
      <c r="BF69" s="95">
        <v>6.1</v>
      </c>
      <c r="BG69" s="140"/>
      <c r="BH69" s="140"/>
      <c r="BI69" s="140"/>
      <c r="BJ69" s="140"/>
      <c r="BK69" s="140"/>
      <c r="BL69" s="140"/>
      <c r="BM69" s="140"/>
      <c r="BN69" s="140"/>
      <c r="BO69" s="2"/>
      <c r="BP69" s="2"/>
      <c r="BQ69" s="2"/>
      <c r="BR69" s="2"/>
      <c r="BS69" s="2"/>
      <c r="BT69" s="2"/>
      <c r="BU69" s="2"/>
      <c r="BV69" s="2"/>
      <c r="BW69" s="2"/>
      <c r="BX69" s="2"/>
      <c r="BY69" s="2"/>
      <c r="BZ69" s="2"/>
      <c r="CA69" s="2"/>
      <c r="CB69" s="2"/>
      <c r="CC69" s="2"/>
      <c r="CD69" s="2"/>
      <c r="CE69" s="2"/>
      <c r="CF69" s="2"/>
      <c r="CG69" s="2"/>
      <c r="CH69" s="2"/>
    </row>
    <row r="70" spans="1:86" ht="24.75" customHeight="1">
      <c r="A70" s="141"/>
      <c r="B70" s="149"/>
      <c r="C70" s="141"/>
      <c r="D70" s="141"/>
      <c r="E70" s="141"/>
      <c r="F70" s="141"/>
      <c r="G70" s="141"/>
      <c r="H70" s="141"/>
      <c r="I70" s="141"/>
      <c r="J70" s="141"/>
      <c r="K70" s="175"/>
      <c r="L70" s="175"/>
      <c r="M70" s="175"/>
      <c r="N70" s="175"/>
      <c r="O70" s="175"/>
      <c r="P70" s="141"/>
      <c r="Q70" s="141"/>
      <c r="R70" s="141"/>
      <c r="S70" s="141"/>
      <c r="T70" s="141"/>
      <c r="U70" s="141"/>
      <c r="V70" s="141"/>
      <c r="W70" s="141"/>
      <c r="X70" s="141"/>
      <c r="Y70" s="141"/>
      <c r="Z70" s="143" t="s">
        <v>184</v>
      </c>
      <c r="AA70" s="143" t="s">
        <v>185</v>
      </c>
      <c r="AB70" s="143" t="s">
        <v>186</v>
      </c>
      <c r="AC70" s="143" t="s">
        <v>54</v>
      </c>
      <c r="AD70" s="143">
        <v>0</v>
      </c>
      <c r="AE70" s="143">
        <v>2018</v>
      </c>
      <c r="AF70" s="142">
        <v>44348</v>
      </c>
      <c r="AG70" s="142">
        <v>47848</v>
      </c>
      <c r="AH70" s="5" t="s">
        <v>35</v>
      </c>
      <c r="AI70" s="17" t="s">
        <v>150</v>
      </c>
      <c r="AJ70" s="17">
        <v>1</v>
      </c>
      <c r="AK70" s="35">
        <v>1</v>
      </c>
      <c r="AL70" s="17">
        <v>1</v>
      </c>
      <c r="AM70" s="17">
        <v>1</v>
      </c>
      <c r="AN70" s="17">
        <v>1</v>
      </c>
      <c r="AO70" s="17">
        <v>1</v>
      </c>
      <c r="AP70" s="17">
        <v>1</v>
      </c>
      <c r="AQ70" s="17">
        <v>1</v>
      </c>
      <c r="AR70" s="17">
        <v>1</v>
      </c>
      <c r="AS70" s="17">
        <v>1</v>
      </c>
      <c r="AT70" s="17">
        <v>1</v>
      </c>
      <c r="AU70" s="9" t="s">
        <v>150</v>
      </c>
      <c r="AV70" s="9">
        <v>6.2272</v>
      </c>
      <c r="AW70" s="9">
        <v>6.2272</v>
      </c>
      <c r="AX70" s="9">
        <v>6.2272</v>
      </c>
      <c r="AY70" s="9">
        <v>6.2272</v>
      </c>
      <c r="AZ70" s="9">
        <v>6.2272</v>
      </c>
      <c r="BA70" s="9">
        <v>6.2272</v>
      </c>
      <c r="BB70" s="9">
        <v>6.2272</v>
      </c>
      <c r="BC70" s="9">
        <v>6.2272</v>
      </c>
      <c r="BD70" s="9">
        <v>6.2272</v>
      </c>
      <c r="BE70" s="9">
        <v>6.2272</v>
      </c>
      <c r="BF70" s="9">
        <f>SUM(AU70:BE70)</f>
        <v>62.27199999999999</v>
      </c>
      <c r="BG70" s="139" t="s">
        <v>41</v>
      </c>
      <c r="BH70" s="139" t="s">
        <v>187</v>
      </c>
      <c r="BI70" s="139"/>
      <c r="BJ70" s="139"/>
      <c r="BK70" s="139" t="s">
        <v>41</v>
      </c>
      <c r="BL70" s="139" t="s">
        <v>42</v>
      </c>
      <c r="BM70" s="139"/>
      <c r="BN70" s="139"/>
      <c r="BO70" s="2"/>
      <c r="BP70" s="2"/>
      <c r="BQ70" s="2"/>
      <c r="BR70" s="2"/>
      <c r="BS70" s="2"/>
      <c r="BT70" s="2"/>
      <c r="BU70" s="2"/>
      <c r="BV70" s="2"/>
      <c r="BW70" s="2"/>
      <c r="BX70" s="2"/>
      <c r="BY70" s="2"/>
      <c r="BZ70" s="2"/>
      <c r="CA70" s="2"/>
      <c r="CB70" s="2"/>
      <c r="CC70" s="2"/>
      <c r="CD70" s="2"/>
      <c r="CE70" s="2"/>
      <c r="CF70" s="2"/>
      <c r="CG70" s="2"/>
      <c r="CH70" s="2"/>
    </row>
    <row r="71" spans="1:86" ht="24.75" customHeight="1">
      <c r="A71" s="141"/>
      <c r="B71" s="149"/>
      <c r="C71" s="141"/>
      <c r="D71" s="141"/>
      <c r="E71" s="141"/>
      <c r="F71" s="141"/>
      <c r="G71" s="141"/>
      <c r="H71" s="141"/>
      <c r="I71" s="141"/>
      <c r="J71" s="141"/>
      <c r="K71" s="175"/>
      <c r="L71" s="175"/>
      <c r="M71" s="175"/>
      <c r="N71" s="175"/>
      <c r="O71" s="175"/>
      <c r="P71" s="141"/>
      <c r="Q71" s="141"/>
      <c r="R71" s="141"/>
      <c r="S71" s="141"/>
      <c r="T71" s="141"/>
      <c r="U71" s="141"/>
      <c r="V71" s="141"/>
      <c r="W71" s="141"/>
      <c r="X71" s="141"/>
      <c r="Y71" s="141"/>
      <c r="Z71" s="141"/>
      <c r="AA71" s="141"/>
      <c r="AB71" s="141"/>
      <c r="AC71" s="141"/>
      <c r="AD71" s="141"/>
      <c r="AE71" s="141"/>
      <c r="AF71" s="141"/>
      <c r="AG71" s="141"/>
      <c r="AH71" s="56" t="s">
        <v>68</v>
      </c>
      <c r="AI71" s="22" t="s">
        <v>150</v>
      </c>
      <c r="AJ71" s="20" t="s">
        <v>150</v>
      </c>
      <c r="AK71" s="20">
        <v>1.2</v>
      </c>
      <c r="AL71" s="20">
        <v>1</v>
      </c>
      <c r="AM71" s="22" t="s">
        <v>150</v>
      </c>
      <c r="AN71" s="22" t="s">
        <v>150</v>
      </c>
      <c r="AO71" s="22" t="s">
        <v>150</v>
      </c>
      <c r="AP71" s="22" t="s">
        <v>150</v>
      </c>
      <c r="AQ71" s="22" t="s">
        <v>150</v>
      </c>
      <c r="AR71" s="22" t="s">
        <v>150</v>
      </c>
      <c r="AS71" s="22" t="s">
        <v>150</v>
      </c>
      <c r="AT71" s="20">
        <v>1</v>
      </c>
      <c r="AU71" s="15" t="s">
        <v>150</v>
      </c>
      <c r="AV71" s="10" t="s">
        <v>150</v>
      </c>
      <c r="AW71" s="14">
        <v>7.5</v>
      </c>
      <c r="AX71" s="14">
        <v>6.2</v>
      </c>
      <c r="AY71" s="15" t="s">
        <v>150</v>
      </c>
      <c r="AZ71" s="15" t="s">
        <v>150</v>
      </c>
      <c r="BA71" s="15" t="s">
        <v>150</v>
      </c>
      <c r="BB71" s="15" t="s">
        <v>150</v>
      </c>
      <c r="BC71" s="15" t="s">
        <v>150</v>
      </c>
      <c r="BD71" s="15" t="s">
        <v>150</v>
      </c>
      <c r="BE71" s="15" t="s">
        <v>150</v>
      </c>
      <c r="BF71" s="14">
        <v>62.3</v>
      </c>
      <c r="BG71" s="141"/>
      <c r="BH71" s="141"/>
      <c r="BI71" s="141"/>
      <c r="BJ71" s="141"/>
      <c r="BK71" s="141"/>
      <c r="BL71" s="141"/>
      <c r="BM71" s="141"/>
      <c r="BN71" s="141"/>
      <c r="BO71" s="2"/>
      <c r="BP71" s="2"/>
      <c r="BQ71" s="2"/>
      <c r="BR71" s="2"/>
      <c r="BS71" s="2"/>
      <c r="BT71" s="2"/>
      <c r="BU71" s="2"/>
      <c r="BV71" s="2"/>
      <c r="BW71" s="2"/>
      <c r="BX71" s="2"/>
      <c r="BY71" s="2"/>
      <c r="BZ71" s="2"/>
      <c r="CA71" s="2"/>
      <c r="CB71" s="2"/>
      <c r="CC71" s="2"/>
      <c r="CD71" s="2"/>
      <c r="CE71" s="2"/>
      <c r="CF71" s="2"/>
      <c r="CG71" s="2"/>
      <c r="CH71" s="2"/>
    </row>
    <row r="72" spans="1:86" ht="24.75" customHeight="1">
      <c r="A72" s="141"/>
      <c r="B72" s="149"/>
      <c r="C72" s="141"/>
      <c r="D72" s="141"/>
      <c r="E72" s="141"/>
      <c r="F72" s="141"/>
      <c r="G72" s="141"/>
      <c r="H72" s="141"/>
      <c r="I72" s="141"/>
      <c r="J72" s="141"/>
      <c r="K72" s="175"/>
      <c r="L72" s="175"/>
      <c r="M72" s="175"/>
      <c r="N72" s="175"/>
      <c r="O72" s="175"/>
      <c r="P72" s="141"/>
      <c r="Q72" s="141"/>
      <c r="R72" s="141"/>
      <c r="S72" s="141"/>
      <c r="T72" s="141"/>
      <c r="U72" s="141"/>
      <c r="V72" s="141"/>
      <c r="W72" s="141"/>
      <c r="X72" s="141"/>
      <c r="Y72" s="141"/>
      <c r="Z72" s="140"/>
      <c r="AA72" s="140"/>
      <c r="AB72" s="140"/>
      <c r="AC72" s="140"/>
      <c r="AD72" s="140"/>
      <c r="AE72" s="140"/>
      <c r="AF72" s="140"/>
      <c r="AG72" s="140"/>
      <c r="AH72" s="92" t="s">
        <v>47</v>
      </c>
      <c r="AI72" s="97" t="s">
        <v>150</v>
      </c>
      <c r="AJ72" s="97">
        <v>0.8</v>
      </c>
      <c r="AK72" s="97" t="s">
        <v>150</v>
      </c>
      <c r="AL72" s="97" t="s">
        <v>150</v>
      </c>
      <c r="AM72" s="97" t="s">
        <v>150</v>
      </c>
      <c r="AN72" s="97" t="s">
        <v>150</v>
      </c>
      <c r="AO72" s="97" t="s">
        <v>150</v>
      </c>
      <c r="AP72" s="97" t="s">
        <v>150</v>
      </c>
      <c r="AQ72" s="97" t="s">
        <v>150</v>
      </c>
      <c r="AR72" s="97" t="s">
        <v>150</v>
      </c>
      <c r="AS72" s="97" t="s">
        <v>150</v>
      </c>
      <c r="AT72" s="97">
        <v>0.8</v>
      </c>
      <c r="AU72" s="95" t="s">
        <v>150</v>
      </c>
      <c r="AV72" s="92">
        <v>4.96</v>
      </c>
      <c r="AW72" s="95" t="s">
        <v>150</v>
      </c>
      <c r="AX72" s="95" t="s">
        <v>150</v>
      </c>
      <c r="AY72" s="95" t="s">
        <v>150</v>
      </c>
      <c r="AZ72" s="95" t="s">
        <v>150</v>
      </c>
      <c r="BA72" s="95" t="s">
        <v>150</v>
      </c>
      <c r="BB72" s="95" t="s">
        <v>150</v>
      </c>
      <c r="BC72" s="95" t="s">
        <v>150</v>
      </c>
      <c r="BD72" s="95" t="s">
        <v>150</v>
      </c>
      <c r="BE72" s="95" t="s">
        <v>150</v>
      </c>
      <c r="BF72" s="92">
        <v>4.96</v>
      </c>
      <c r="BG72" s="140"/>
      <c r="BH72" s="140"/>
      <c r="BI72" s="140"/>
      <c r="BJ72" s="140"/>
      <c r="BK72" s="140"/>
      <c r="BL72" s="140"/>
      <c r="BM72" s="140"/>
      <c r="BN72" s="140"/>
      <c r="BO72" s="2"/>
      <c r="BP72" s="2"/>
      <c r="BQ72" s="2"/>
      <c r="BR72" s="2"/>
      <c r="BS72" s="2"/>
      <c r="BT72" s="2"/>
      <c r="BU72" s="2"/>
      <c r="BV72" s="2"/>
      <c r="BW72" s="2"/>
      <c r="BX72" s="2"/>
      <c r="BY72" s="2"/>
      <c r="BZ72" s="2"/>
      <c r="CA72" s="2"/>
      <c r="CB72" s="2"/>
      <c r="CC72" s="2"/>
      <c r="CD72" s="2"/>
      <c r="CE72" s="2"/>
      <c r="CF72" s="2"/>
      <c r="CG72" s="2"/>
      <c r="CH72" s="2"/>
    </row>
    <row r="73" spans="1:86" ht="24.75" customHeight="1">
      <c r="A73" s="141"/>
      <c r="B73" s="149"/>
      <c r="C73" s="141"/>
      <c r="D73" s="141"/>
      <c r="E73" s="141"/>
      <c r="F73" s="141"/>
      <c r="G73" s="141"/>
      <c r="H73" s="141"/>
      <c r="I73" s="141"/>
      <c r="J73" s="140"/>
      <c r="K73" s="176"/>
      <c r="L73" s="176"/>
      <c r="M73" s="176"/>
      <c r="N73" s="176"/>
      <c r="O73" s="176"/>
      <c r="P73" s="140"/>
      <c r="Q73" s="140"/>
      <c r="R73" s="140"/>
      <c r="S73" s="140"/>
      <c r="T73" s="140"/>
      <c r="U73" s="140"/>
      <c r="V73" s="140"/>
      <c r="W73" s="140"/>
      <c r="X73" s="141"/>
      <c r="Y73" s="141"/>
      <c r="Z73" s="143" t="s">
        <v>188</v>
      </c>
      <c r="AA73" s="143" t="s">
        <v>189</v>
      </c>
      <c r="AB73" s="143" t="s">
        <v>190</v>
      </c>
      <c r="AC73" s="143" t="s">
        <v>33</v>
      </c>
      <c r="AD73" s="143">
        <v>0</v>
      </c>
      <c r="AE73" s="143">
        <v>2018</v>
      </c>
      <c r="AF73" s="142">
        <v>44348</v>
      </c>
      <c r="AG73" s="142">
        <v>44713</v>
      </c>
      <c r="AH73" s="5" t="s">
        <v>35</v>
      </c>
      <c r="AI73" s="16" t="s">
        <v>150</v>
      </c>
      <c r="AJ73" s="6" t="s">
        <v>191</v>
      </c>
      <c r="AK73" s="6">
        <v>1</v>
      </c>
      <c r="AL73" s="16" t="s">
        <v>150</v>
      </c>
      <c r="AM73" s="16" t="s">
        <v>150</v>
      </c>
      <c r="AN73" s="16" t="s">
        <v>150</v>
      </c>
      <c r="AO73" s="16" t="s">
        <v>150</v>
      </c>
      <c r="AP73" s="16" t="s">
        <v>150</v>
      </c>
      <c r="AQ73" s="16" t="s">
        <v>150</v>
      </c>
      <c r="AR73" s="16" t="s">
        <v>150</v>
      </c>
      <c r="AS73" s="16" t="s">
        <v>150</v>
      </c>
      <c r="AT73" s="6">
        <v>1</v>
      </c>
      <c r="AU73" s="9" t="s">
        <v>150</v>
      </c>
      <c r="AV73" s="9">
        <v>6.116</v>
      </c>
      <c r="AW73" s="9">
        <v>6.116</v>
      </c>
      <c r="AX73" s="9" t="s">
        <v>150</v>
      </c>
      <c r="AY73" s="9" t="s">
        <v>150</v>
      </c>
      <c r="AZ73" s="9" t="s">
        <v>150</v>
      </c>
      <c r="BA73" s="9" t="s">
        <v>150</v>
      </c>
      <c r="BB73" s="9" t="s">
        <v>150</v>
      </c>
      <c r="BC73" s="9" t="s">
        <v>150</v>
      </c>
      <c r="BD73" s="9" t="s">
        <v>150</v>
      </c>
      <c r="BE73" s="9" t="s">
        <v>150</v>
      </c>
      <c r="BF73" s="9">
        <f>SUM(AU73:BE73)</f>
        <v>12.232</v>
      </c>
      <c r="BG73" s="139" t="s">
        <v>41</v>
      </c>
      <c r="BH73" s="139" t="s">
        <v>42</v>
      </c>
      <c r="BI73" s="139" t="s">
        <v>43</v>
      </c>
      <c r="BJ73" s="139"/>
      <c r="BK73" s="139"/>
      <c r="BL73" s="139"/>
      <c r="BM73" s="139"/>
      <c r="BN73" s="139"/>
      <c r="BO73" s="2"/>
      <c r="BP73" s="2"/>
      <c r="BQ73" s="2"/>
      <c r="BR73" s="2"/>
      <c r="BS73" s="2"/>
      <c r="BT73" s="2"/>
      <c r="BU73" s="2"/>
      <c r="BV73" s="2"/>
      <c r="BW73" s="2"/>
      <c r="BX73" s="2"/>
      <c r="BY73" s="2"/>
      <c r="BZ73" s="2"/>
      <c r="CA73" s="2"/>
      <c r="CB73" s="2"/>
      <c r="CC73" s="2"/>
      <c r="CD73" s="2"/>
      <c r="CE73" s="2"/>
      <c r="CF73" s="2"/>
      <c r="CG73" s="2"/>
      <c r="CH73" s="2"/>
    </row>
    <row r="74" spans="1:86" ht="24.75" customHeight="1">
      <c r="A74" s="141"/>
      <c r="B74" s="150"/>
      <c r="C74" s="140"/>
      <c r="D74" s="140"/>
      <c r="E74" s="140"/>
      <c r="F74" s="140"/>
      <c r="G74" s="140"/>
      <c r="H74" s="140"/>
      <c r="I74" s="140"/>
      <c r="J74" s="88" t="s">
        <v>47</v>
      </c>
      <c r="K74" s="97">
        <v>0.13</v>
      </c>
      <c r="L74" s="97">
        <v>0.22</v>
      </c>
      <c r="M74" s="97" t="s">
        <v>150</v>
      </c>
      <c r="N74" s="97" t="s">
        <v>150</v>
      </c>
      <c r="O74" s="97" t="s">
        <v>150</v>
      </c>
      <c r="P74" s="97" t="s">
        <v>150</v>
      </c>
      <c r="Q74" s="97" t="s">
        <v>150</v>
      </c>
      <c r="R74" s="97" t="s">
        <v>150</v>
      </c>
      <c r="S74" s="97" t="s">
        <v>150</v>
      </c>
      <c r="T74" s="97" t="s">
        <v>150</v>
      </c>
      <c r="U74" s="97" t="s">
        <v>150</v>
      </c>
      <c r="V74" s="96">
        <v>0.35</v>
      </c>
      <c r="W74" s="93">
        <v>27</v>
      </c>
      <c r="X74" s="140"/>
      <c r="Y74" s="140"/>
      <c r="Z74" s="140"/>
      <c r="AA74" s="140"/>
      <c r="AB74" s="140"/>
      <c r="AC74" s="140"/>
      <c r="AD74" s="140"/>
      <c r="AE74" s="140"/>
      <c r="AF74" s="140"/>
      <c r="AG74" s="140"/>
      <c r="AH74" s="92" t="s">
        <v>47</v>
      </c>
      <c r="AI74" s="96" t="s">
        <v>150</v>
      </c>
      <c r="AJ74" s="92">
        <v>0.5</v>
      </c>
      <c r="AK74" s="92" t="s">
        <v>150</v>
      </c>
      <c r="AL74" s="96" t="s">
        <v>150</v>
      </c>
      <c r="AM74" s="96" t="s">
        <v>150</v>
      </c>
      <c r="AN74" s="96" t="s">
        <v>150</v>
      </c>
      <c r="AO74" s="96" t="s">
        <v>150</v>
      </c>
      <c r="AP74" s="96" t="s">
        <v>150</v>
      </c>
      <c r="AQ74" s="96" t="s">
        <v>150</v>
      </c>
      <c r="AR74" s="96" t="s">
        <v>150</v>
      </c>
      <c r="AS74" s="96" t="s">
        <v>150</v>
      </c>
      <c r="AT74" s="92">
        <v>0.5</v>
      </c>
      <c r="AU74" s="95" t="s">
        <v>150</v>
      </c>
      <c r="AV74" s="95">
        <v>6.1</v>
      </c>
      <c r="AW74" s="95" t="s">
        <v>150</v>
      </c>
      <c r="AX74" s="95" t="s">
        <v>150</v>
      </c>
      <c r="AY74" s="95" t="s">
        <v>150</v>
      </c>
      <c r="AZ74" s="95" t="s">
        <v>150</v>
      </c>
      <c r="BA74" s="95" t="s">
        <v>150</v>
      </c>
      <c r="BB74" s="95" t="s">
        <v>150</v>
      </c>
      <c r="BC74" s="95" t="s">
        <v>150</v>
      </c>
      <c r="BD74" s="95" t="s">
        <v>150</v>
      </c>
      <c r="BE74" s="95" t="s">
        <v>150</v>
      </c>
      <c r="BF74" s="95">
        <v>6.1</v>
      </c>
      <c r="BG74" s="140"/>
      <c r="BH74" s="140"/>
      <c r="BI74" s="140"/>
      <c r="BJ74" s="140"/>
      <c r="BK74" s="140"/>
      <c r="BL74" s="140"/>
      <c r="BM74" s="140"/>
      <c r="BN74" s="140"/>
      <c r="BO74" s="2"/>
      <c r="BP74" s="2"/>
      <c r="BQ74" s="2"/>
      <c r="BR74" s="2"/>
      <c r="BS74" s="2"/>
      <c r="BT74" s="2"/>
      <c r="BU74" s="2"/>
      <c r="BV74" s="2"/>
      <c r="BW74" s="2"/>
      <c r="BX74" s="2"/>
      <c r="BY74" s="2"/>
      <c r="BZ74" s="2"/>
      <c r="CA74" s="2"/>
      <c r="CB74" s="2"/>
      <c r="CC74" s="2"/>
      <c r="CD74" s="2"/>
      <c r="CE74" s="2"/>
      <c r="CF74" s="2"/>
      <c r="CG74" s="2"/>
      <c r="CH74" s="2"/>
    </row>
    <row r="75" spans="1:86" ht="27" customHeight="1">
      <c r="A75" s="141"/>
      <c r="B75" s="148" t="s">
        <v>192</v>
      </c>
      <c r="C75" s="143" t="s">
        <v>193</v>
      </c>
      <c r="D75" s="143" t="s">
        <v>194</v>
      </c>
      <c r="E75" s="151">
        <v>45690</v>
      </c>
      <c r="F75" s="151">
        <v>47848</v>
      </c>
      <c r="G75" s="142" t="s">
        <v>58</v>
      </c>
      <c r="H75" s="143">
        <v>0</v>
      </c>
      <c r="I75" s="143">
        <v>2020</v>
      </c>
      <c r="J75" s="143" t="s">
        <v>35</v>
      </c>
      <c r="K75" s="144" t="s">
        <v>150</v>
      </c>
      <c r="L75" s="144" t="s">
        <v>150</v>
      </c>
      <c r="M75" s="144" t="s">
        <v>150</v>
      </c>
      <c r="N75" s="144" t="s">
        <v>150</v>
      </c>
      <c r="O75" s="144" t="s">
        <v>150</v>
      </c>
      <c r="P75" s="144">
        <v>0.5</v>
      </c>
      <c r="Q75" s="144" t="s">
        <v>150</v>
      </c>
      <c r="R75" s="144" t="s">
        <v>150</v>
      </c>
      <c r="S75" s="144" t="s">
        <v>150</v>
      </c>
      <c r="T75" s="144" t="s">
        <v>150</v>
      </c>
      <c r="U75" s="144">
        <v>1</v>
      </c>
      <c r="V75" s="144">
        <v>1</v>
      </c>
      <c r="W75" s="143">
        <v>79</v>
      </c>
      <c r="X75" s="143" t="s">
        <v>171</v>
      </c>
      <c r="Y75" s="143" t="s">
        <v>172</v>
      </c>
      <c r="Z75" s="143" t="s">
        <v>195</v>
      </c>
      <c r="AA75" s="143" t="s">
        <v>196</v>
      </c>
      <c r="AB75" s="143" t="s">
        <v>197</v>
      </c>
      <c r="AC75" s="143" t="s">
        <v>58</v>
      </c>
      <c r="AD75" s="143">
        <v>0</v>
      </c>
      <c r="AE75" s="143">
        <v>2020</v>
      </c>
      <c r="AF75" s="142">
        <v>44748</v>
      </c>
      <c r="AG75" s="142">
        <v>45812</v>
      </c>
      <c r="AH75" s="5" t="s">
        <v>35</v>
      </c>
      <c r="AI75" s="16" t="s">
        <v>150</v>
      </c>
      <c r="AJ75" s="16" t="s">
        <v>150</v>
      </c>
      <c r="AK75" s="16">
        <v>0.25</v>
      </c>
      <c r="AL75" s="16">
        <v>0.5</v>
      </c>
      <c r="AM75" s="16">
        <v>0.75</v>
      </c>
      <c r="AN75" s="16">
        <v>1</v>
      </c>
      <c r="AO75" s="16" t="s">
        <v>150</v>
      </c>
      <c r="AP75" s="16" t="s">
        <v>150</v>
      </c>
      <c r="AQ75" s="16" t="s">
        <v>150</v>
      </c>
      <c r="AR75" s="16" t="s">
        <v>150</v>
      </c>
      <c r="AS75" s="16" t="s">
        <v>150</v>
      </c>
      <c r="AT75" s="17">
        <v>1</v>
      </c>
      <c r="AU75" s="9" t="s">
        <v>150</v>
      </c>
      <c r="AV75" s="9" t="s">
        <v>150</v>
      </c>
      <c r="AW75" s="9">
        <v>7.11</v>
      </c>
      <c r="AX75" s="9">
        <v>7.11</v>
      </c>
      <c r="AY75" s="9">
        <v>7.11</v>
      </c>
      <c r="AZ75" s="9">
        <v>7.11</v>
      </c>
      <c r="BA75" s="9" t="s">
        <v>150</v>
      </c>
      <c r="BB75" s="9" t="s">
        <v>150</v>
      </c>
      <c r="BC75" s="9" t="s">
        <v>150</v>
      </c>
      <c r="BD75" s="9" t="s">
        <v>150</v>
      </c>
      <c r="BE75" s="9" t="s">
        <v>150</v>
      </c>
      <c r="BF75" s="9">
        <f>SUM(AU75:BE75)</f>
        <v>28.44</v>
      </c>
      <c r="BG75" s="139" t="s">
        <v>198</v>
      </c>
      <c r="BH75" s="139" t="s">
        <v>199</v>
      </c>
      <c r="BI75" s="139"/>
      <c r="BJ75" s="139"/>
      <c r="BK75" s="139" t="s">
        <v>198</v>
      </c>
      <c r="BL75" s="139" t="s">
        <v>42</v>
      </c>
      <c r="BM75" s="139"/>
      <c r="BN75" s="139"/>
      <c r="BO75" s="2"/>
      <c r="BP75" s="2"/>
      <c r="BQ75" s="2"/>
      <c r="BR75" s="2"/>
      <c r="BS75" s="2"/>
      <c r="BT75" s="2"/>
      <c r="BU75" s="2"/>
      <c r="BV75" s="2"/>
      <c r="BW75" s="2"/>
      <c r="BX75" s="2"/>
      <c r="BY75" s="2"/>
      <c r="BZ75" s="2"/>
      <c r="CA75" s="2"/>
      <c r="CB75" s="2"/>
      <c r="CC75" s="2"/>
      <c r="CD75" s="2"/>
      <c r="CE75" s="2"/>
      <c r="CF75" s="2"/>
      <c r="CG75" s="2"/>
      <c r="CH75" s="2"/>
    </row>
    <row r="76" spans="1:86" ht="27" customHeight="1">
      <c r="A76" s="141"/>
      <c r="B76" s="149"/>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0"/>
      <c r="AA76" s="140"/>
      <c r="AB76" s="140"/>
      <c r="AC76" s="140"/>
      <c r="AD76" s="140"/>
      <c r="AE76" s="140"/>
      <c r="AF76" s="140"/>
      <c r="AG76" s="140"/>
      <c r="AH76" s="92" t="s">
        <v>47</v>
      </c>
      <c r="AI76" s="96" t="s">
        <v>150</v>
      </c>
      <c r="AJ76" s="96" t="s">
        <v>150</v>
      </c>
      <c r="AK76" s="96" t="s">
        <v>150</v>
      </c>
      <c r="AL76" s="96" t="s">
        <v>150</v>
      </c>
      <c r="AM76" s="96" t="s">
        <v>150</v>
      </c>
      <c r="AN76" s="96" t="s">
        <v>150</v>
      </c>
      <c r="AO76" s="96" t="s">
        <v>150</v>
      </c>
      <c r="AP76" s="96" t="s">
        <v>150</v>
      </c>
      <c r="AQ76" s="96" t="s">
        <v>150</v>
      </c>
      <c r="AR76" s="96" t="s">
        <v>150</v>
      </c>
      <c r="AS76" s="96" t="s">
        <v>150</v>
      </c>
      <c r="AT76" s="93" t="s">
        <v>200</v>
      </c>
      <c r="AU76" s="95" t="s">
        <v>150</v>
      </c>
      <c r="AV76" s="95" t="s">
        <v>150</v>
      </c>
      <c r="AW76" s="95" t="s">
        <v>150</v>
      </c>
      <c r="AX76" s="95" t="s">
        <v>150</v>
      </c>
      <c r="AY76" s="95" t="s">
        <v>150</v>
      </c>
      <c r="AZ76" s="95" t="s">
        <v>150</v>
      </c>
      <c r="BA76" s="95" t="s">
        <v>150</v>
      </c>
      <c r="BB76" s="95" t="s">
        <v>150</v>
      </c>
      <c r="BC76" s="95" t="s">
        <v>150</v>
      </c>
      <c r="BD76" s="95" t="s">
        <v>150</v>
      </c>
      <c r="BE76" s="95" t="s">
        <v>150</v>
      </c>
      <c r="BF76" s="95" t="s">
        <v>150</v>
      </c>
      <c r="BG76" s="140"/>
      <c r="BH76" s="140"/>
      <c r="BI76" s="140"/>
      <c r="BJ76" s="140"/>
      <c r="BK76" s="140"/>
      <c r="BL76" s="140"/>
      <c r="BM76" s="140"/>
      <c r="BN76" s="140"/>
      <c r="BO76" s="2"/>
      <c r="BP76" s="2"/>
      <c r="BQ76" s="2"/>
      <c r="BR76" s="2"/>
      <c r="BS76" s="2"/>
      <c r="BT76" s="2"/>
      <c r="BU76" s="2"/>
      <c r="BV76" s="2"/>
      <c r="BW76" s="2"/>
      <c r="BX76" s="2"/>
      <c r="BY76" s="2"/>
      <c r="BZ76" s="2"/>
      <c r="CA76" s="2"/>
      <c r="CB76" s="2"/>
      <c r="CC76" s="2"/>
      <c r="CD76" s="2"/>
      <c r="CE76" s="2"/>
      <c r="CF76" s="2"/>
      <c r="CG76" s="2"/>
      <c r="CH76" s="2"/>
    </row>
    <row r="77" spans="1:86" ht="27" customHeight="1">
      <c r="A77" s="141"/>
      <c r="B77" s="149"/>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3" t="s">
        <v>201</v>
      </c>
      <c r="AA77" s="143" t="s">
        <v>202</v>
      </c>
      <c r="AB77" s="143" t="s">
        <v>203</v>
      </c>
      <c r="AC77" s="143" t="s">
        <v>58</v>
      </c>
      <c r="AD77" s="143">
        <v>0</v>
      </c>
      <c r="AE77" s="143">
        <v>2020</v>
      </c>
      <c r="AF77" s="142">
        <v>44988</v>
      </c>
      <c r="AG77" s="142">
        <v>46542</v>
      </c>
      <c r="AH77" s="5" t="s">
        <v>35</v>
      </c>
      <c r="AI77" s="16" t="s">
        <v>150</v>
      </c>
      <c r="AJ77" s="16" t="s">
        <v>150</v>
      </c>
      <c r="AK77" s="16" t="s">
        <v>150</v>
      </c>
      <c r="AL77" s="16">
        <v>0.25</v>
      </c>
      <c r="AM77" s="16">
        <v>0.45</v>
      </c>
      <c r="AN77" s="16">
        <v>0.65</v>
      </c>
      <c r="AO77" s="16">
        <v>0.85</v>
      </c>
      <c r="AP77" s="16">
        <v>1</v>
      </c>
      <c r="AQ77" s="16" t="s">
        <v>150</v>
      </c>
      <c r="AR77" s="16" t="s">
        <v>150</v>
      </c>
      <c r="AS77" s="16" t="s">
        <v>150</v>
      </c>
      <c r="AT77" s="17">
        <v>1</v>
      </c>
      <c r="AU77" s="9" t="s">
        <v>150</v>
      </c>
      <c r="AV77" s="9" t="s">
        <v>150</v>
      </c>
      <c r="AW77" s="9" t="s">
        <v>150</v>
      </c>
      <c r="AX77" s="9">
        <v>9.085</v>
      </c>
      <c r="AY77" s="9">
        <v>7.268</v>
      </c>
      <c r="AZ77" s="9">
        <v>7.268</v>
      </c>
      <c r="BA77" s="9">
        <v>7.268</v>
      </c>
      <c r="BB77" s="9">
        <v>5.451</v>
      </c>
      <c r="BC77" s="9" t="s">
        <v>150</v>
      </c>
      <c r="BD77" s="9" t="s">
        <v>150</v>
      </c>
      <c r="BE77" s="9" t="s">
        <v>150</v>
      </c>
      <c r="BF77" s="9">
        <f>SUM(AU77:BE77)</f>
        <v>36.34</v>
      </c>
      <c r="BG77" s="139" t="s">
        <v>41</v>
      </c>
      <c r="BH77" s="139" t="s">
        <v>42</v>
      </c>
      <c r="BI77" s="139"/>
      <c r="BJ77" s="139"/>
      <c r="BK77" s="139" t="s">
        <v>41</v>
      </c>
      <c r="BL77" s="139" t="s">
        <v>199</v>
      </c>
      <c r="BM77" s="139"/>
      <c r="BN77" s="139"/>
      <c r="BO77" s="2"/>
      <c r="BP77" s="2"/>
      <c r="BQ77" s="2"/>
      <c r="BR77" s="2"/>
      <c r="BS77" s="2"/>
      <c r="BT77" s="2"/>
      <c r="BU77" s="2"/>
      <c r="BV77" s="2"/>
      <c r="BW77" s="2"/>
      <c r="BX77" s="2"/>
      <c r="BY77" s="2"/>
      <c r="BZ77" s="2"/>
      <c r="CA77" s="2"/>
      <c r="CB77" s="2"/>
      <c r="CC77" s="2"/>
      <c r="CD77" s="2"/>
      <c r="CE77" s="2"/>
      <c r="CF77" s="2"/>
      <c r="CG77" s="2"/>
      <c r="CH77" s="2"/>
    </row>
    <row r="78" spans="1:86" ht="27" customHeight="1">
      <c r="A78" s="141"/>
      <c r="B78" s="149"/>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0"/>
      <c r="AA78" s="140"/>
      <c r="AB78" s="140"/>
      <c r="AC78" s="140"/>
      <c r="AD78" s="140"/>
      <c r="AE78" s="140"/>
      <c r="AF78" s="140"/>
      <c r="AG78" s="140"/>
      <c r="AH78" s="92" t="s">
        <v>47</v>
      </c>
      <c r="AI78" s="96" t="s">
        <v>150</v>
      </c>
      <c r="AJ78" s="96" t="s">
        <v>150</v>
      </c>
      <c r="AK78" s="96" t="s">
        <v>150</v>
      </c>
      <c r="AL78" s="96" t="s">
        <v>150</v>
      </c>
      <c r="AM78" s="96" t="s">
        <v>150</v>
      </c>
      <c r="AN78" s="96" t="s">
        <v>150</v>
      </c>
      <c r="AO78" s="96" t="s">
        <v>150</v>
      </c>
      <c r="AP78" s="96" t="s">
        <v>150</v>
      </c>
      <c r="AQ78" s="96" t="s">
        <v>150</v>
      </c>
      <c r="AR78" s="96" t="s">
        <v>150</v>
      </c>
      <c r="AS78" s="96" t="s">
        <v>150</v>
      </c>
      <c r="AT78" s="93" t="s">
        <v>200</v>
      </c>
      <c r="AU78" s="95" t="s">
        <v>150</v>
      </c>
      <c r="AV78" s="95" t="s">
        <v>150</v>
      </c>
      <c r="AW78" s="95" t="s">
        <v>150</v>
      </c>
      <c r="AX78" s="95" t="s">
        <v>150</v>
      </c>
      <c r="AY78" s="95" t="s">
        <v>150</v>
      </c>
      <c r="AZ78" s="95" t="s">
        <v>150</v>
      </c>
      <c r="BA78" s="95" t="s">
        <v>150</v>
      </c>
      <c r="BB78" s="95" t="s">
        <v>150</v>
      </c>
      <c r="BC78" s="95" t="s">
        <v>150</v>
      </c>
      <c r="BD78" s="95" t="s">
        <v>150</v>
      </c>
      <c r="BE78" s="95" t="s">
        <v>150</v>
      </c>
      <c r="BF78" s="95" t="s">
        <v>150</v>
      </c>
      <c r="BG78" s="140"/>
      <c r="BH78" s="140"/>
      <c r="BI78" s="140"/>
      <c r="BJ78" s="140"/>
      <c r="BK78" s="140"/>
      <c r="BL78" s="140"/>
      <c r="BM78" s="140"/>
      <c r="BN78" s="140"/>
      <c r="BO78" s="2"/>
      <c r="BP78" s="2"/>
      <c r="BQ78" s="2"/>
      <c r="BR78" s="2"/>
      <c r="BS78" s="2"/>
      <c r="BT78" s="2"/>
      <c r="BU78" s="2"/>
      <c r="BV78" s="2"/>
      <c r="BW78" s="2"/>
      <c r="BX78" s="2"/>
      <c r="BY78" s="2"/>
      <c r="BZ78" s="2"/>
      <c r="CA78" s="2"/>
      <c r="CB78" s="2"/>
      <c r="CC78" s="2"/>
      <c r="CD78" s="2"/>
      <c r="CE78" s="2"/>
      <c r="CF78" s="2"/>
      <c r="CG78" s="2"/>
      <c r="CH78" s="2"/>
    </row>
    <row r="79" spans="1:86" ht="27" customHeight="1">
      <c r="A79" s="141"/>
      <c r="B79" s="149"/>
      <c r="C79" s="141"/>
      <c r="D79" s="141"/>
      <c r="E79" s="141"/>
      <c r="F79" s="141"/>
      <c r="G79" s="141"/>
      <c r="H79" s="141"/>
      <c r="I79" s="141"/>
      <c r="J79" s="140"/>
      <c r="K79" s="140"/>
      <c r="L79" s="140"/>
      <c r="M79" s="140"/>
      <c r="N79" s="140"/>
      <c r="O79" s="140"/>
      <c r="P79" s="140"/>
      <c r="Q79" s="140"/>
      <c r="R79" s="140"/>
      <c r="S79" s="140"/>
      <c r="T79" s="140"/>
      <c r="U79" s="140"/>
      <c r="V79" s="140"/>
      <c r="W79" s="140"/>
      <c r="X79" s="141"/>
      <c r="Y79" s="141"/>
      <c r="Z79" s="143" t="s">
        <v>204</v>
      </c>
      <c r="AA79" s="143" t="s">
        <v>205</v>
      </c>
      <c r="AB79" s="143" t="s">
        <v>206</v>
      </c>
      <c r="AC79" s="143" t="s">
        <v>58</v>
      </c>
      <c r="AD79" s="143">
        <v>0</v>
      </c>
      <c r="AE79" s="143">
        <v>2018</v>
      </c>
      <c r="AF79" s="142">
        <v>44348</v>
      </c>
      <c r="AG79" s="142">
        <v>44713</v>
      </c>
      <c r="AH79" s="5" t="s">
        <v>35</v>
      </c>
      <c r="AI79" s="16" t="s">
        <v>150</v>
      </c>
      <c r="AJ79" s="16">
        <v>0.5</v>
      </c>
      <c r="AK79" s="16">
        <v>1</v>
      </c>
      <c r="AL79" s="17" t="s">
        <v>150</v>
      </c>
      <c r="AM79" s="17" t="s">
        <v>150</v>
      </c>
      <c r="AN79" s="17" t="s">
        <v>150</v>
      </c>
      <c r="AO79" s="17" t="s">
        <v>150</v>
      </c>
      <c r="AP79" s="17" t="s">
        <v>150</v>
      </c>
      <c r="AQ79" s="17" t="s">
        <v>150</v>
      </c>
      <c r="AR79" s="17" t="s">
        <v>150</v>
      </c>
      <c r="AS79" s="17" t="s">
        <v>150</v>
      </c>
      <c r="AT79" s="17">
        <v>1</v>
      </c>
      <c r="AU79" s="9" t="s">
        <v>150</v>
      </c>
      <c r="AV79" s="9">
        <v>7.11</v>
      </c>
      <c r="AW79" s="9">
        <v>7.11</v>
      </c>
      <c r="AX79" s="9" t="s">
        <v>150</v>
      </c>
      <c r="AY79" s="9" t="s">
        <v>150</v>
      </c>
      <c r="AZ79" s="9" t="s">
        <v>150</v>
      </c>
      <c r="BA79" s="9" t="s">
        <v>150</v>
      </c>
      <c r="BB79" s="9" t="s">
        <v>150</v>
      </c>
      <c r="BC79" s="9" t="s">
        <v>150</v>
      </c>
      <c r="BD79" s="9" t="s">
        <v>150</v>
      </c>
      <c r="BE79" s="9" t="s">
        <v>150</v>
      </c>
      <c r="BF79" s="9">
        <f>SUM(AU79:BE79)</f>
        <v>14.22</v>
      </c>
      <c r="BG79" s="139" t="s">
        <v>41</v>
      </c>
      <c r="BH79" s="139" t="s">
        <v>42</v>
      </c>
      <c r="BI79" s="139" t="s">
        <v>43</v>
      </c>
      <c r="BJ79" s="139"/>
      <c r="BK79" s="139"/>
      <c r="BL79" s="139"/>
      <c r="BM79" s="139"/>
      <c r="BN79" s="139"/>
      <c r="BO79" s="2"/>
      <c r="BP79" s="2"/>
      <c r="BQ79" s="2"/>
      <c r="BR79" s="2"/>
      <c r="BS79" s="2"/>
      <c r="BT79" s="2"/>
      <c r="BU79" s="2"/>
      <c r="BV79" s="2"/>
      <c r="BW79" s="2"/>
      <c r="BX79" s="2"/>
      <c r="BY79" s="2"/>
      <c r="BZ79" s="2"/>
      <c r="CA79" s="2"/>
      <c r="CB79" s="2"/>
      <c r="CC79" s="2"/>
      <c r="CD79" s="2"/>
      <c r="CE79" s="2"/>
      <c r="CF79" s="2"/>
      <c r="CG79" s="2"/>
      <c r="CH79" s="2"/>
    </row>
    <row r="80" spans="1:86" ht="27" customHeight="1">
      <c r="A80" s="141"/>
      <c r="B80" s="150"/>
      <c r="C80" s="140"/>
      <c r="D80" s="140"/>
      <c r="E80" s="140"/>
      <c r="F80" s="140"/>
      <c r="G80" s="140"/>
      <c r="H80" s="140"/>
      <c r="I80" s="140"/>
      <c r="J80" s="88" t="s">
        <v>47</v>
      </c>
      <c r="K80" s="93" t="s">
        <v>200</v>
      </c>
      <c r="L80" s="93" t="s">
        <v>200</v>
      </c>
      <c r="M80" s="97" t="s">
        <v>150</v>
      </c>
      <c r="N80" s="97" t="s">
        <v>150</v>
      </c>
      <c r="O80" s="97" t="s">
        <v>150</v>
      </c>
      <c r="P80" s="97" t="s">
        <v>150</v>
      </c>
      <c r="Q80" s="97" t="s">
        <v>150</v>
      </c>
      <c r="R80" s="97" t="s">
        <v>150</v>
      </c>
      <c r="S80" s="97" t="s">
        <v>150</v>
      </c>
      <c r="T80" s="97" t="s">
        <v>150</v>
      </c>
      <c r="U80" s="97" t="s">
        <v>150</v>
      </c>
      <c r="V80" s="93" t="s">
        <v>200</v>
      </c>
      <c r="W80" s="93">
        <v>7.1</v>
      </c>
      <c r="X80" s="140"/>
      <c r="Y80" s="140"/>
      <c r="Z80" s="140"/>
      <c r="AA80" s="140"/>
      <c r="AB80" s="140"/>
      <c r="AC80" s="140"/>
      <c r="AD80" s="140"/>
      <c r="AE80" s="140"/>
      <c r="AF80" s="140"/>
      <c r="AG80" s="140"/>
      <c r="AH80" s="92" t="s">
        <v>47</v>
      </c>
      <c r="AI80" s="96" t="s">
        <v>150</v>
      </c>
      <c r="AJ80" s="96">
        <v>0.5</v>
      </c>
      <c r="AK80" s="96" t="s">
        <v>150</v>
      </c>
      <c r="AL80" s="97" t="s">
        <v>150</v>
      </c>
      <c r="AM80" s="97" t="s">
        <v>150</v>
      </c>
      <c r="AN80" s="97" t="s">
        <v>150</v>
      </c>
      <c r="AO80" s="97" t="s">
        <v>150</v>
      </c>
      <c r="AP80" s="97" t="s">
        <v>150</v>
      </c>
      <c r="AQ80" s="97" t="s">
        <v>150</v>
      </c>
      <c r="AR80" s="97" t="s">
        <v>150</v>
      </c>
      <c r="AS80" s="97" t="s">
        <v>150</v>
      </c>
      <c r="AT80" s="97">
        <v>0.5</v>
      </c>
      <c r="AU80" s="95" t="s">
        <v>150</v>
      </c>
      <c r="AV80" s="95">
        <v>7.1</v>
      </c>
      <c r="AW80" s="95" t="s">
        <v>150</v>
      </c>
      <c r="AX80" s="95" t="s">
        <v>150</v>
      </c>
      <c r="AY80" s="95" t="s">
        <v>150</v>
      </c>
      <c r="AZ80" s="95" t="s">
        <v>150</v>
      </c>
      <c r="BA80" s="95" t="s">
        <v>150</v>
      </c>
      <c r="BB80" s="95" t="s">
        <v>150</v>
      </c>
      <c r="BC80" s="95" t="s">
        <v>150</v>
      </c>
      <c r="BD80" s="95" t="s">
        <v>150</v>
      </c>
      <c r="BE80" s="95" t="s">
        <v>150</v>
      </c>
      <c r="BF80" s="95">
        <v>7.1</v>
      </c>
      <c r="BG80" s="140"/>
      <c r="BH80" s="140"/>
      <c r="BI80" s="140"/>
      <c r="BJ80" s="140"/>
      <c r="BK80" s="140"/>
      <c r="BL80" s="140"/>
      <c r="BM80" s="140"/>
      <c r="BN80" s="140"/>
      <c r="BO80" s="2"/>
      <c r="BP80" s="2"/>
      <c r="BQ80" s="2"/>
      <c r="BR80" s="2"/>
      <c r="BS80" s="2"/>
      <c r="BT80" s="2"/>
      <c r="BU80" s="2"/>
      <c r="BV80" s="2"/>
      <c r="BW80" s="2"/>
      <c r="BX80" s="2"/>
      <c r="BY80" s="2"/>
      <c r="BZ80" s="2"/>
      <c r="CA80" s="2"/>
      <c r="CB80" s="2"/>
      <c r="CC80" s="2"/>
      <c r="CD80" s="2"/>
      <c r="CE80" s="2"/>
      <c r="CF80" s="2"/>
      <c r="CG80" s="2"/>
      <c r="CH80" s="2"/>
    </row>
    <row r="81" spans="1:86" ht="12.75" customHeight="1">
      <c r="A81" s="141"/>
      <c r="B81" s="148" t="s">
        <v>207</v>
      </c>
      <c r="C81" s="143" t="s">
        <v>208</v>
      </c>
      <c r="D81" s="143" t="s">
        <v>209</v>
      </c>
      <c r="E81" s="151">
        <v>45447</v>
      </c>
      <c r="F81" s="151">
        <v>47848</v>
      </c>
      <c r="G81" s="151" t="s">
        <v>58</v>
      </c>
      <c r="H81" s="144">
        <v>0</v>
      </c>
      <c r="I81" s="143">
        <v>2020</v>
      </c>
      <c r="J81" s="143" t="s">
        <v>35</v>
      </c>
      <c r="K81" s="144" t="s">
        <v>150</v>
      </c>
      <c r="L81" s="144" t="s">
        <v>150</v>
      </c>
      <c r="M81" s="144" t="s">
        <v>150</v>
      </c>
      <c r="N81" s="144" t="s">
        <v>150</v>
      </c>
      <c r="O81" s="144">
        <v>0.2</v>
      </c>
      <c r="P81" s="144" t="s">
        <v>150</v>
      </c>
      <c r="Q81" s="144" t="s">
        <v>150</v>
      </c>
      <c r="R81" s="144" t="s">
        <v>150</v>
      </c>
      <c r="S81" s="144" t="s">
        <v>150</v>
      </c>
      <c r="T81" s="144" t="s">
        <v>150</v>
      </c>
      <c r="U81" s="144">
        <v>0.6</v>
      </c>
      <c r="V81" s="144">
        <v>0.6</v>
      </c>
      <c r="W81" s="143">
        <v>209.6</v>
      </c>
      <c r="X81" s="143" t="s">
        <v>171</v>
      </c>
      <c r="Y81" s="143" t="s">
        <v>210</v>
      </c>
      <c r="Z81" s="143" t="s">
        <v>211</v>
      </c>
      <c r="AA81" s="143" t="s">
        <v>212</v>
      </c>
      <c r="AB81" s="143" t="s">
        <v>213</v>
      </c>
      <c r="AC81" s="143" t="s">
        <v>54</v>
      </c>
      <c r="AD81" s="143">
        <v>0</v>
      </c>
      <c r="AE81" s="143">
        <v>2020</v>
      </c>
      <c r="AF81" s="142">
        <v>44258</v>
      </c>
      <c r="AG81" s="142">
        <v>47848</v>
      </c>
      <c r="AH81" s="5" t="s">
        <v>35</v>
      </c>
      <c r="AI81" s="6" t="s">
        <v>150</v>
      </c>
      <c r="AJ81" s="17">
        <v>1</v>
      </c>
      <c r="AK81" s="17">
        <v>1</v>
      </c>
      <c r="AL81" s="17">
        <v>1</v>
      </c>
      <c r="AM81" s="17">
        <v>1</v>
      </c>
      <c r="AN81" s="17">
        <v>1</v>
      </c>
      <c r="AO81" s="17">
        <v>1</v>
      </c>
      <c r="AP81" s="17">
        <v>1</v>
      </c>
      <c r="AQ81" s="17">
        <v>1</v>
      </c>
      <c r="AR81" s="17">
        <v>1</v>
      </c>
      <c r="AS81" s="17">
        <v>1</v>
      </c>
      <c r="AT81" s="17">
        <v>1</v>
      </c>
      <c r="AU81" s="6" t="s">
        <v>150</v>
      </c>
      <c r="AV81" s="9">
        <v>8.2</v>
      </c>
      <c r="AW81" s="9">
        <v>8.4</v>
      </c>
      <c r="AX81" s="9">
        <v>8.6</v>
      </c>
      <c r="AY81" s="9">
        <v>8.8</v>
      </c>
      <c r="AZ81" s="9">
        <v>9</v>
      </c>
      <c r="BA81" s="9">
        <v>9.2</v>
      </c>
      <c r="BB81" s="9">
        <v>9.4</v>
      </c>
      <c r="BC81" s="9">
        <v>9.6</v>
      </c>
      <c r="BD81" s="9">
        <v>9.8</v>
      </c>
      <c r="BE81" s="9">
        <v>10</v>
      </c>
      <c r="BF81" s="9">
        <f>SUM(AU81:BE81)</f>
        <v>91</v>
      </c>
      <c r="BG81" s="139" t="s">
        <v>41</v>
      </c>
      <c r="BH81" s="139" t="s">
        <v>214</v>
      </c>
      <c r="BI81" s="139"/>
      <c r="BJ81" s="139"/>
      <c r="BK81" s="139"/>
      <c r="BL81" s="139"/>
      <c r="BM81" s="139"/>
      <c r="BN81" s="139"/>
      <c r="BO81" s="2"/>
      <c r="BP81" s="2"/>
      <c r="BQ81" s="2"/>
      <c r="BR81" s="2"/>
      <c r="BS81" s="2"/>
      <c r="BT81" s="2"/>
      <c r="BU81" s="2"/>
      <c r="BV81" s="2"/>
      <c r="BW81" s="2"/>
      <c r="BX81" s="2"/>
      <c r="BY81" s="2"/>
      <c r="BZ81" s="2"/>
      <c r="CA81" s="2"/>
      <c r="CB81" s="2"/>
      <c r="CC81" s="2"/>
      <c r="CD81" s="2"/>
      <c r="CE81" s="2"/>
      <c r="CF81" s="2"/>
      <c r="CG81" s="2"/>
      <c r="CH81" s="2"/>
    </row>
    <row r="82" spans="1:86" ht="12.75" customHeight="1">
      <c r="A82" s="141"/>
      <c r="B82" s="149"/>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0"/>
      <c r="AA82" s="140"/>
      <c r="AB82" s="140"/>
      <c r="AC82" s="140"/>
      <c r="AD82" s="140"/>
      <c r="AE82" s="140"/>
      <c r="AF82" s="140"/>
      <c r="AG82" s="140"/>
      <c r="AH82" s="92" t="s">
        <v>47</v>
      </c>
      <c r="AI82" s="92" t="s">
        <v>150</v>
      </c>
      <c r="AJ82" s="97">
        <v>1</v>
      </c>
      <c r="AK82" s="97" t="s">
        <v>150</v>
      </c>
      <c r="AL82" s="97" t="s">
        <v>150</v>
      </c>
      <c r="AM82" s="97" t="s">
        <v>150</v>
      </c>
      <c r="AN82" s="97" t="s">
        <v>150</v>
      </c>
      <c r="AO82" s="97" t="s">
        <v>150</v>
      </c>
      <c r="AP82" s="97" t="s">
        <v>150</v>
      </c>
      <c r="AQ82" s="97" t="s">
        <v>150</v>
      </c>
      <c r="AR82" s="97" t="s">
        <v>150</v>
      </c>
      <c r="AS82" s="97" t="s">
        <v>150</v>
      </c>
      <c r="AT82" s="97">
        <v>1</v>
      </c>
      <c r="AU82" s="92" t="s">
        <v>150</v>
      </c>
      <c r="AV82" s="95">
        <v>8.2</v>
      </c>
      <c r="AW82" s="95" t="s">
        <v>150</v>
      </c>
      <c r="AX82" s="95" t="s">
        <v>150</v>
      </c>
      <c r="AY82" s="95" t="s">
        <v>150</v>
      </c>
      <c r="AZ82" s="95" t="s">
        <v>150</v>
      </c>
      <c r="BA82" s="95" t="s">
        <v>150</v>
      </c>
      <c r="BB82" s="95" t="s">
        <v>150</v>
      </c>
      <c r="BC82" s="95" t="s">
        <v>150</v>
      </c>
      <c r="BD82" s="95" t="s">
        <v>150</v>
      </c>
      <c r="BE82" s="95" t="s">
        <v>150</v>
      </c>
      <c r="BF82" s="95">
        <v>8.2</v>
      </c>
      <c r="BG82" s="140"/>
      <c r="BH82" s="140"/>
      <c r="BI82" s="140"/>
      <c r="BJ82" s="140"/>
      <c r="BK82" s="140"/>
      <c r="BL82" s="140"/>
      <c r="BM82" s="140"/>
      <c r="BN82" s="140"/>
      <c r="BO82" s="2"/>
      <c r="BP82" s="2"/>
      <c r="BQ82" s="2"/>
      <c r="BR82" s="2"/>
      <c r="BS82" s="2"/>
      <c r="BT82" s="2"/>
      <c r="BU82" s="2"/>
      <c r="BV82" s="2"/>
      <c r="BW82" s="2"/>
      <c r="BX82" s="2"/>
      <c r="BY82" s="2"/>
      <c r="BZ82" s="2"/>
      <c r="CA82" s="2"/>
      <c r="CB82" s="2"/>
      <c r="CC82" s="2"/>
      <c r="CD82" s="2"/>
      <c r="CE82" s="2"/>
      <c r="CF82" s="2"/>
      <c r="CG82" s="2"/>
      <c r="CH82" s="2"/>
    </row>
    <row r="83" spans="1:86" ht="12.75" customHeight="1">
      <c r="A83" s="141"/>
      <c r="B83" s="149"/>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3" t="s">
        <v>215</v>
      </c>
      <c r="AA83" s="143" t="s">
        <v>216</v>
      </c>
      <c r="AB83" s="143" t="s">
        <v>217</v>
      </c>
      <c r="AC83" s="143" t="s">
        <v>58</v>
      </c>
      <c r="AD83" s="143">
        <v>0</v>
      </c>
      <c r="AE83" s="143">
        <v>2020</v>
      </c>
      <c r="AF83" s="142">
        <v>44287</v>
      </c>
      <c r="AG83" s="142">
        <v>44926</v>
      </c>
      <c r="AH83" s="5" t="s">
        <v>35</v>
      </c>
      <c r="AI83" s="6" t="s">
        <v>150</v>
      </c>
      <c r="AJ83" s="16">
        <v>0.2</v>
      </c>
      <c r="AK83" s="16">
        <v>0.8</v>
      </c>
      <c r="AL83" s="16" t="s">
        <v>150</v>
      </c>
      <c r="AM83" s="16" t="s">
        <v>150</v>
      </c>
      <c r="AN83" s="16" t="s">
        <v>150</v>
      </c>
      <c r="AO83" s="16" t="s">
        <v>150</v>
      </c>
      <c r="AP83" s="16" t="s">
        <v>150</v>
      </c>
      <c r="AQ83" s="16" t="s">
        <v>150</v>
      </c>
      <c r="AR83" s="16" t="s">
        <v>150</v>
      </c>
      <c r="AS83" s="16" t="s">
        <v>150</v>
      </c>
      <c r="AT83" s="17">
        <v>1</v>
      </c>
      <c r="AU83" s="33" t="s">
        <v>150</v>
      </c>
      <c r="AV83" s="9">
        <v>15</v>
      </c>
      <c r="AW83" s="9">
        <v>15.3</v>
      </c>
      <c r="AX83" s="9" t="s">
        <v>150</v>
      </c>
      <c r="AY83" s="9" t="s">
        <v>150</v>
      </c>
      <c r="AZ83" s="9" t="s">
        <v>150</v>
      </c>
      <c r="BA83" s="9" t="s">
        <v>150</v>
      </c>
      <c r="BB83" s="9" t="s">
        <v>150</v>
      </c>
      <c r="BC83" s="9" t="s">
        <v>150</v>
      </c>
      <c r="BD83" s="9" t="s">
        <v>150</v>
      </c>
      <c r="BE83" s="9" t="s">
        <v>150</v>
      </c>
      <c r="BF83" s="9">
        <f>SUM(AU83:BE83)</f>
        <v>30.3</v>
      </c>
      <c r="BG83" s="139" t="s">
        <v>41</v>
      </c>
      <c r="BH83" s="139" t="s">
        <v>218</v>
      </c>
      <c r="BI83" s="139"/>
      <c r="BJ83" s="139"/>
      <c r="BK83" s="139" t="s">
        <v>41</v>
      </c>
      <c r="BL83" s="139" t="s">
        <v>42</v>
      </c>
      <c r="BM83" s="139"/>
      <c r="BN83" s="139"/>
      <c r="BO83" s="2"/>
      <c r="BP83" s="2"/>
      <c r="BQ83" s="2"/>
      <c r="BR83" s="2"/>
      <c r="BS83" s="2"/>
      <c r="BT83" s="2"/>
      <c r="BU83" s="2"/>
      <c r="BV83" s="2"/>
      <c r="BW83" s="2"/>
      <c r="BX83" s="2"/>
      <c r="BY83" s="2"/>
      <c r="BZ83" s="2"/>
      <c r="CA83" s="2"/>
      <c r="CB83" s="2"/>
      <c r="CC83" s="2"/>
      <c r="CD83" s="2"/>
      <c r="CE83" s="2"/>
      <c r="CF83" s="2"/>
      <c r="CG83" s="2"/>
      <c r="CH83" s="2"/>
    </row>
    <row r="84" spans="1:86" ht="12.75" customHeight="1">
      <c r="A84" s="141"/>
      <c r="B84" s="149"/>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0"/>
      <c r="AA84" s="140"/>
      <c r="AB84" s="140"/>
      <c r="AC84" s="140"/>
      <c r="AD84" s="140"/>
      <c r="AE84" s="140"/>
      <c r="AF84" s="140"/>
      <c r="AG84" s="140"/>
      <c r="AH84" s="92" t="s">
        <v>47</v>
      </c>
      <c r="AI84" s="92" t="s">
        <v>150</v>
      </c>
      <c r="AJ84" s="96">
        <v>0.2</v>
      </c>
      <c r="AK84" s="96" t="s">
        <v>150</v>
      </c>
      <c r="AL84" s="96" t="s">
        <v>150</v>
      </c>
      <c r="AM84" s="96" t="s">
        <v>150</v>
      </c>
      <c r="AN84" s="96" t="s">
        <v>150</v>
      </c>
      <c r="AO84" s="96" t="s">
        <v>150</v>
      </c>
      <c r="AP84" s="96" t="s">
        <v>150</v>
      </c>
      <c r="AQ84" s="96" t="s">
        <v>150</v>
      </c>
      <c r="AR84" s="96" t="s">
        <v>150</v>
      </c>
      <c r="AS84" s="96" t="s">
        <v>150</v>
      </c>
      <c r="AT84" s="97">
        <v>0.2</v>
      </c>
      <c r="AU84" s="116" t="s">
        <v>150</v>
      </c>
      <c r="AV84" s="95">
        <v>15</v>
      </c>
      <c r="AW84" s="95" t="s">
        <v>150</v>
      </c>
      <c r="AX84" s="95" t="s">
        <v>150</v>
      </c>
      <c r="AY84" s="95" t="s">
        <v>150</v>
      </c>
      <c r="AZ84" s="95" t="s">
        <v>150</v>
      </c>
      <c r="BA84" s="95" t="s">
        <v>150</v>
      </c>
      <c r="BB84" s="95" t="s">
        <v>150</v>
      </c>
      <c r="BC84" s="95" t="s">
        <v>150</v>
      </c>
      <c r="BD84" s="95" t="s">
        <v>150</v>
      </c>
      <c r="BE84" s="95" t="s">
        <v>150</v>
      </c>
      <c r="BF84" s="95">
        <v>15</v>
      </c>
      <c r="BG84" s="140"/>
      <c r="BH84" s="140"/>
      <c r="BI84" s="140"/>
      <c r="BJ84" s="140"/>
      <c r="BK84" s="140"/>
      <c r="BL84" s="140"/>
      <c r="BM84" s="140"/>
      <c r="BN84" s="140"/>
      <c r="BO84" s="2"/>
      <c r="BP84" s="2"/>
      <c r="BQ84" s="2"/>
      <c r="BR84" s="2"/>
      <c r="BS84" s="2"/>
      <c r="BT84" s="2"/>
      <c r="BU84" s="2"/>
      <c r="BV84" s="2"/>
      <c r="BW84" s="2"/>
      <c r="BX84" s="2"/>
      <c r="BY84" s="2"/>
      <c r="BZ84" s="2"/>
      <c r="CA84" s="2"/>
      <c r="CB84" s="2"/>
      <c r="CC84" s="2"/>
      <c r="CD84" s="2"/>
      <c r="CE84" s="2"/>
      <c r="CF84" s="2"/>
      <c r="CG84" s="2"/>
      <c r="CH84" s="2"/>
    </row>
    <row r="85" spans="1:86" ht="12.75" customHeight="1">
      <c r="A85" s="141"/>
      <c r="B85" s="149"/>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3" t="s">
        <v>219</v>
      </c>
      <c r="AA85" s="143" t="s">
        <v>220</v>
      </c>
      <c r="AB85" s="143" t="s">
        <v>221</v>
      </c>
      <c r="AC85" s="143" t="s">
        <v>33</v>
      </c>
      <c r="AD85" s="143">
        <v>0</v>
      </c>
      <c r="AE85" s="143">
        <v>2020</v>
      </c>
      <c r="AF85" s="142">
        <v>44197</v>
      </c>
      <c r="AG85" s="142">
        <v>47848</v>
      </c>
      <c r="AH85" s="5" t="s">
        <v>35</v>
      </c>
      <c r="AI85" s="36" t="s">
        <v>150</v>
      </c>
      <c r="AJ85" s="37">
        <v>1</v>
      </c>
      <c r="AK85" s="37">
        <v>1</v>
      </c>
      <c r="AL85" s="37">
        <v>1</v>
      </c>
      <c r="AM85" s="37">
        <v>1</v>
      </c>
      <c r="AN85" s="37">
        <v>1</v>
      </c>
      <c r="AO85" s="37">
        <v>1</v>
      </c>
      <c r="AP85" s="37">
        <v>1</v>
      </c>
      <c r="AQ85" s="37">
        <v>1</v>
      </c>
      <c r="AR85" s="37">
        <v>1</v>
      </c>
      <c r="AS85" s="37">
        <v>1</v>
      </c>
      <c r="AT85" s="23">
        <v>10</v>
      </c>
      <c r="AU85" s="6" t="s">
        <v>150</v>
      </c>
      <c r="AV85" s="9">
        <v>5</v>
      </c>
      <c r="AW85" s="9">
        <v>5.3</v>
      </c>
      <c r="AX85" s="9">
        <v>5.6</v>
      </c>
      <c r="AY85" s="9">
        <v>5.9</v>
      </c>
      <c r="AZ85" s="9">
        <v>5.96</v>
      </c>
      <c r="BA85" s="9">
        <v>5.99</v>
      </c>
      <c r="BB85" s="9">
        <v>6.02</v>
      </c>
      <c r="BC85" s="9">
        <v>6.05</v>
      </c>
      <c r="BD85" s="9">
        <v>6.08</v>
      </c>
      <c r="BE85" s="9">
        <v>6.11</v>
      </c>
      <c r="BF85" s="9">
        <f>SUM(AU85:BE85)</f>
        <v>58.00999999999999</v>
      </c>
      <c r="BG85" s="139" t="s">
        <v>41</v>
      </c>
      <c r="BH85" s="139" t="s">
        <v>218</v>
      </c>
      <c r="BI85" s="139"/>
      <c r="BJ85" s="139"/>
      <c r="BK85" s="139" t="s">
        <v>41</v>
      </c>
      <c r="BL85" s="139" t="s">
        <v>42</v>
      </c>
      <c r="BM85" s="139"/>
      <c r="BN85" s="139"/>
      <c r="BO85" s="2"/>
      <c r="BP85" s="2"/>
      <c r="BQ85" s="2"/>
      <c r="BR85" s="2"/>
      <c r="BS85" s="2"/>
      <c r="BT85" s="2"/>
      <c r="BU85" s="2"/>
      <c r="BV85" s="2"/>
      <c r="BW85" s="2"/>
      <c r="BX85" s="2"/>
      <c r="BY85" s="2"/>
      <c r="BZ85" s="2"/>
      <c r="CA85" s="2"/>
      <c r="CB85" s="2"/>
      <c r="CC85" s="2"/>
      <c r="CD85" s="2"/>
      <c r="CE85" s="2"/>
      <c r="CF85" s="2"/>
      <c r="CG85" s="2"/>
      <c r="CH85" s="2"/>
    </row>
    <row r="86" spans="1:86" ht="12.75" customHeight="1">
      <c r="A86" s="141"/>
      <c r="B86" s="149"/>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0" t="s">
        <v>68</v>
      </c>
      <c r="AI86" s="38" t="s">
        <v>150</v>
      </c>
      <c r="AJ86" s="39" t="s">
        <v>150</v>
      </c>
      <c r="AK86" s="39">
        <v>1.1</v>
      </c>
      <c r="AL86" s="40">
        <v>1</v>
      </c>
      <c r="AM86" s="40">
        <v>1</v>
      </c>
      <c r="AN86" s="40">
        <v>1</v>
      </c>
      <c r="AO86" s="40">
        <v>1</v>
      </c>
      <c r="AP86" s="40">
        <v>1</v>
      </c>
      <c r="AQ86" s="40">
        <v>1</v>
      </c>
      <c r="AR86" s="40">
        <v>1</v>
      </c>
      <c r="AS86" s="40">
        <v>1</v>
      </c>
      <c r="AT86" s="41">
        <v>10</v>
      </c>
      <c r="AU86" s="11" t="s">
        <v>150</v>
      </c>
      <c r="AV86" s="14" t="s">
        <v>150</v>
      </c>
      <c r="AW86" s="14">
        <v>5.8</v>
      </c>
      <c r="AX86" s="15" t="s">
        <v>150</v>
      </c>
      <c r="AY86" s="15" t="s">
        <v>150</v>
      </c>
      <c r="AZ86" s="15" t="s">
        <v>150</v>
      </c>
      <c r="BA86" s="15" t="s">
        <v>150</v>
      </c>
      <c r="BB86" s="15" t="s">
        <v>150</v>
      </c>
      <c r="BC86" s="15" t="s">
        <v>150</v>
      </c>
      <c r="BD86" s="15" t="s">
        <v>150</v>
      </c>
      <c r="BE86" s="15" t="s">
        <v>150</v>
      </c>
      <c r="BF86" s="14">
        <v>58</v>
      </c>
      <c r="BG86" s="141"/>
      <c r="BH86" s="141"/>
      <c r="BI86" s="141"/>
      <c r="BJ86" s="141"/>
      <c r="BK86" s="141"/>
      <c r="BL86" s="141"/>
      <c r="BM86" s="141"/>
      <c r="BN86" s="141"/>
      <c r="BO86" s="2"/>
      <c r="BP86" s="2"/>
      <c r="BQ86" s="2"/>
      <c r="BR86" s="2"/>
      <c r="BS86" s="2"/>
      <c r="BT86" s="2"/>
      <c r="BU86" s="2"/>
      <c r="BV86" s="2"/>
      <c r="BW86" s="2"/>
      <c r="BX86" s="2"/>
      <c r="BY86" s="2"/>
      <c r="BZ86" s="2"/>
      <c r="CA86" s="2"/>
      <c r="CB86" s="2"/>
      <c r="CC86" s="2"/>
      <c r="CD86" s="2"/>
      <c r="CE86" s="2"/>
      <c r="CF86" s="2"/>
      <c r="CG86" s="2"/>
      <c r="CH86" s="2"/>
    </row>
    <row r="87" spans="1:86" ht="12.75" customHeight="1">
      <c r="A87" s="141"/>
      <c r="B87" s="149"/>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0"/>
      <c r="AA87" s="140"/>
      <c r="AB87" s="140"/>
      <c r="AC87" s="140"/>
      <c r="AD87" s="140"/>
      <c r="AE87" s="140"/>
      <c r="AF87" s="140"/>
      <c r="AG87" s="140"/>
      <c r="AH87" s="92" t="s">
        <v>47</v>
      </c>
      <c r="AI87" s="117" t="s">
        <v>150</v>
      </c>
      <c r="AJ87" s="118">
        <v>0.9</v>
      </c>
      <c r="AK87" s="119" t="s">
        <v>150</v>
      </c>
      <c r="AL87" s="119" t="s">
        <v>150</v>
      </c>
      <c r="AM87" s="119" t="s">
        <v>150</v>
      </c>
      <c r="AN87" s="119" t="s">
        <v>150</v>
      </c>
      <c r="AO87" s="119" t="s">
        <v>150</v>
      </c>
      <c r="AP87" s="119" t="s">
        <v>150</v>
      </c>
      <c r="AQ87" s="119" t="s">
        <v>150</v>
      </c>
      <c r="AR87" s="119" t="s">
        <v>150</v>
      </c>
      <c r="AS87" s="119" t="s">
        <v>150</v>
      </c>
      <c r="AT87" s="120">
        <v>0.9</v>
      </c>
      <c r="AU87" s="92" t="s">
        <v>150</v>
      </c>
      <c r="AV87" s="95">
        <v>4.5</v>
      </c>
      <c r="AW87" s="95" t="s">
        <v>150</v>
      </c>
      <c r="AX87" s="95" t="s">
        <v>150</v>
      </c>
      <c r="AY87" s="95" t="s">
        <v>150</v>
      </c>
      <c r="AZ87" s="95" t="s">
        <v>150</v>
      </c>
      <c r="BA87" s="95" t="s">
        <v>150</v>
      </c>
      <c r="BB87" s="95" t="s">
        <v>150</v>
      </c>
      <c r="BC87" s="95" t="s">
        <v>150</v>
      </c>
      <c r="BD87" s="95" t="s">
        <v>150</v>
      </c>
      <c r="BE87" s="95" t="s">
        <v>150</v>
      </c>
      <c r="BF87" s="95">
        <v>4.5</v>
      </c>
      <c r="BG87" s="140"/>
      <c r="BH87" s="140"/>
      <c r="BI87" s="140"/>
      <c r="BJ87" s="140"/>
      <c r="BK87" s="140"/>
      <c r="BL87" s="140"/>
      <c r="BM87" s="140"/>
      <c r="BN87" s="140"/>
      <c r="BO87" s="2"/>
      <c r="BP87" s="2"/>
      <c r="BQ87" s="2"/>
      <c r="BR87" s="2"/>
      <c r="BS87" s="2"/>
      <c r="BT87" s="2"/>
      <c r="BU87" s="2"/>
      <c r="BV87" s="2"/>
      <c r="BW87" s="2"/>
      <c r="BX87" s="2"/>
      <c r="BY87" s="2"/>
      <c r="BZ87" s="2"/>
      <c r="CA87" s="2"/>
      <c r="CB87" s="2"/>
      <c r="CC87" s="2"/>
      <c r="CD87" s="2"/>
      <c r="CE87" s="2"/>
      <c r="CF87" s="2"/>
      <c r="CG87" s="2"/>
      <c r="CH87" s="2"/>
    </row>
    <row r="88" spans="1:86" ht="12.75" customHeight="1">
      <c r="A88" s="141"/>
      <c r="B88" s="149"/>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3" t="s">
        <v>222</v>
      </c>
      <c r="AA88" s="143" t="s">
        <v>223</v>
      </c>
      <c r="AB88" s="143" t="s">
        <v>224</v>
      </c>
      <c r="AC88" s="143" t="s">
        <v>58</v>
      </c>
      <c r="AD88" s="143">
        <v>0</v>
      </c>
      <c r="AE88" s="143">
        <v>2020</v>
      </c>
      <c r="AF88" s="142">
        <v>44348</v>
      </c>
      <c r="AG88" s="142">
        <v>44807</v>
      </c>
      <c r="AH88" s="5" t="s">
        <v>35</v>
      </c>
      <c r="AI88" s="33" t="s">
        <v>150</v>
      </c>
      <c r="AJ88" s="16">
        <v>0.5</v>
      </c>
      <c r="AK88" s="16">
        <v>1</v>
      </c>
      <c r="AL88" s="16" t="s">
        <v>150</v>
      </c>
      <c r="AM88" s="16" t="s">
        <v>150</v>
      </c>
      <c r="AN88" s="16" t="s">
        <v>150</v>
      </c>
      <c r="AO88" s="16" t="s">
        <v>150</v>
      </c>
      <c r="AP88" s="16" t="s">
        <v>150</v>
      </c>
      <c r="AQ88" s="16" t="s">
        <v>150</v>
      </c>
      <c r="AR88" s="16" t="s">
        <v>150</v>
      </c>
      <c r="AS88" s="16" t="s">
        <v>150</v>
      </c>
      <c r="AT88" s="17">
        <v>1</v>
      </c>
      <c r="AU88" s="33" t="s">
        <v>150</v>
      </c>
      <c r="AV88" s="9">
        <v>4.8</v>
      </c>
      <c r="AW88" s="9">
        <v>4.83</v>
      </c>
      <c r="AX88" s="9" t="s">
        <v>150</v>
      </c>
      <c r="AY88" s="9" t="s">
        <v>150</v>
      </c>
      <c r="AZ88" s="9" t="s">
        <v>150</v>
      </c>
      <c r="BA88" s="9" t="s">
        <v>150</v>
      </c>
      <c r="BB88" s="9" t="s">
        <v>150</v>
      </c>
      <c r="BC88" s="9" t="s">
        <v>150</v>
      </c>
      <c r="BD88" s="9" t="s">
        <v>150</v>
      </c>
      <c r="BE88" s="9" t="s">
        <v>150</v>
      </c>
      <c r="BF88" s="9">
        <f>SUM(AU88:BE88)</f>
        <v>9.629999999999999</v>
      </c>
      <c r="BG88" s="139" t="s">
        <v>41</v>
      </c>
      <c r="BH88" s="139" t="s">
        <v>225</v>
      </c>
      <c r="BI88" s="139"/>
      <c r="BJ88" s="139" t="s">
        <v>226</v>
      </c>
      <c r="BK88" s="139"/>
      <c r="BL88" s="139"/>
      <c r="BM88" s="139"/>
      <c r="BN88" s="139"/>
      <c r="BO88" s="2"/>
      <c r="BP88" s="2"/>
      <c r="BQ88" s="2"/>
      <c r="BR88" s="2"/>
      <c r="BS88" s="2"/>
      <c r="BT88" s="2"/>
      <c r="BU88" s="2"/>
      <c r="BV88" s="2"/>
      <c r="BW88" s="2"/>
      <c r="BX88" s="2"/>
      <c r="BY88" s="2"/>
      <c r="BZ88" s="2"/>
      <c r="CA88" s="2"/>
      <c r="CB88" s="2"/>
      <c r="CC88" s="2"/>
      <c r="CD88" s="2"/>
      <c r="CE88" s="2"/>
      <c r="CF88" s="2"/>
      <c r="CG88" s="2"/>
      <c r="CH88" s="2"/>
    </row>
    <row r="89" spans="1:86" ht="12.75" customHeight="1">
      <c r="A89" s="141"/>
      <c r="B89" s="149"/>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0"/>
      <c r="AA89" s="140"/>
      <c r="AB89" s="140"/>
      <c r="AC89" s="140"/>
      <c r="AD89" s="140"/>
      <c r="AE89" s="140"/>
      <c r="AF89" s="140"/>
      <c r="AG89" s="140"/>
      <c r="AH89" s="92" t="s">
        <v>47</v>
      </c>
      <c r="AI89" s="116" t="s">
        <v>150</v>
      </c>
      <c r="AJ89" s="96">
        <v>0.5</v>
      </c>
      <c r="AK89" s="96" t="s">
        <v>150</v>
      </c>
      <c r="AL89" s="96" t="s">
        <v>150</v>
      </c>
      <c r="AM89" s="96" t="s">
        <v>150</v>
      </c>
      <c r="AN89" s="96" t="s">
        <v>150</v>
      </c>
      <c r="AO89" s="96" t="s">
        <v>150</v>
      </c>
      <c r="AP89" s="96" t="s">
        <v>150</v>
      </c>
      <c r="AQ89" s="96" t="s">
        <v>150</v>
      </c>
      <c r="AR89" s="96" t="s">
        <v>150</v>
      </c>
      <c r="AS89" s="96" t="s">
        <v>150</v>
      </c>
      <c r="AT89" s="97">
        <v>0.5</v>
      </c>
      <c r="AU89" s="116" t="s">
        <v>150</v>
      </c>
      <c r="AV89" s="95">
        <v>4.8</v>
      </c>
      <c r="AW89" s="95" t="s">
        <v>150</v>
      </c>
      <c r="AX89" s="95" t="s">
        <v>150</v>
      </c>
      <c r="AY89" s="95" t="s">
        <v>150</v>
      </c>
      <c r="AZ89" s="95" t="s">
        <v>150</v>
      </c>
      <c r="BA89" s="95" t="s">
        <v>150</v>
      </c>
      <c r="BB89" s="95" t="s">
        <v>150</v>
      </c>
      <c r="BC89" s="95" t="s">
        <v>150</v>
      </c>
      <c r="BD89" s="95" t="s">
        <v>150</v>
      </c>
      <c r="BE89" s="95" t="s">
        <v>150</v>
      </c>
      <c r="BF89" s="95">
        <v>4.8</v>
      </c>
      <c r="BG89" s="140"/>
      <c r="BH89" s="140"/>
      <c r="BI89" s="140"/>
      <c r="BJ89" s="140"/>
      <c r="BK89" s="140"/>
      <c r="BL89" s="140"/>
      <c r="BM89" s="140"/>
      <c r="BN89" s="140"/>
      <c r="BO89" s="2"/>
      <c r="BP89" s="2"/>
      <c r="BQ89" s="2"/>
      <c r="BR89" s="2"/>
      <c r="BS89" s="2"/>
      <c r="BT89" s="2"/>
      <c r="BU89" s="2"/>
      <c r="BV89" s="2"/>
      <c r="BW89" s="2"/>
      <c r="BX89" s="2"/>
      <c r="BY89" s="2"/>
      <c r="BZ89" s="2"/>
      <c r="CA89" s="2"/>
      <c r="CB89" s="2"/>
      <c r="CC89" s="2"/>
      <c r="CD89" s="2"/>
      <c r="CE89" s="2"/>
      <c r="CF89" s="2"/>
      <c r="CG89" s="2"/>
      <c r="CH89" s="2"/>
    </row>
    <row r="90" spans="1:86" ht="12.75" customHeight="1">
      <c r="A90" s="141"/>
      <c r="B90" s="149"/>
      <c r="C90" s="141"/>
      <c r="D90" s="141"/>
      <c r="E90" s="141"/>
      <c r="F90" s="141"/>
      <c r="G90" s="141"/>
      <c r="H90" s="141"/>
      <c r="I90" s="141"/>
      <c r="J90" s="140"/>
      <c r="K90" s="140"/>
      <c r="L90" s="140"/>
      <c r="M90" s="140"/>
      <c r="N90" s="140"/>
      <c r="O90" s="140"/>
      <c r="P90" s="140"/>
      <c r="Q90" s="140"/>
      <c r="R90" s="140"/>
      <c r="S90" s="140"/>
      <c r="T90" s="140"/>
      <c r="U90" s="140"/>
      <c r="V90" s="140"/>
      <c r="W90" s="140"/>
      <c r="X90" s="141"/>
      <c r="Y90" s="141"/>
      <c r="Z90" s="143" t="s">
        <v>227</v>
      </c>
      <c r="AA90" s="143" t="s">
        <v>228</v>
      </c>
      <c r="AB90" s="143" t="s">
        <v>229</v>
      </c>
      <c r="AC90" s="143" t="s">
        <v>58</v>
      </c>
      <c r="AD90" s="143">
        <v>0</v>
      </c>
      <c r="AE90" s="143">
        <v>2020</v>
      </c>
      <c r="AF90" s="142">
        <v>44348</v>
      </c>
      <c r="AG90" s="142">
        <v>45657</v>
      </c>
      <c r="AH90" s="5" t="s">
        <v>35</v>
      </c>
      <c r="AI90" s="33" t="s">
        <v>150</v>
      </c>
      <c r="AJ90" s="16">
        <v>0.1</v>
      </c>
      <c r="AK90" s="16">
        <v>0.4</v>
      </c>
      <c r="AL90" s="16">
        <v>0.7</v>
      </c>
      <c r="AM90" s="16">
        <v>1</v>
      </c>
      <c r="AN90" s="6" t="s">
        <v>150</v>
      </c>
      <c r="AO90" s="6" t="s">
        <v>150</v>
      </c>
      <c r="AP90" s="6" t="s">
        <v>150</v>
      </c>
      <c r="AQ90" s="6" t="s">
        <v>150</v>
      </c>
      <c r="AR90" s="6" t="s">
        <v>150</v>
      </c>
      <c r="AS90" s="6" t="s">
        <v>150</v>
      </c>
      <c r="AT90" s="17">
        <v>1</v>
      </c>
      <c r="AU90" s="33" t="s">
        <v>150</v>
      </c>
      <c r="AV90" s="9">
        <v>4.8</v>
      </c>
      <c r="AW90" s="9">
        <v>5</v>
      </c>
      <c r="AX90" s="9">
        <v>5.3</v>
      </c>
      <c r="AY90" s="9">
        <v>5.6</v>
      </c>
      <c r="AZ90" s="9" t="s">
        <v>150</v>
      </c>
      <c r="BA90" s="9" t="s">
        <v>150</v>
      </c>
      <c r="BB90" s="9" t="s">
        <v>150</v>
      </c>
      <c r="BC90" s="9" t="s">
        <v>150</v>
      </c>
      <c r="BD90" s="9" t="s">
        <v>150</v>
      </c>
      <c r="BE90" s="9" t="s">
        <v>150</v>
      </c>
      <c r="BF90" s="9">
        <f>SUM(AU90:BE90)</f>
        <v>20.700000000000003</v>
      </c>
      <c r="BG90" s="139" t="s">
        <v>41</v>
      </c>
      <c r="BH90" s="139" t="s">
        <v>230</v>
      </c>
      <c r="BI90" s="139"/>
      <c r="BJ90" s="139"/>
      <c r="BK90" s="139" t="s">
        <v>41</v>
      </c>
      <c r="BL90" s="139" t="s">
        <v>42</v>
      </c>
      <c r="BM90" s="139"/>
      <c r="BN90" s="139"/>
      <c r="BO90" s="2"/>
      <c r="BP90" s="2"/>
      <c r="BQ90" s="2"/>
      <c r="BR90" s="2"/>
      <c r="BS90" s="2"/>
      <c r="BT90" s="2"/>
      <c r="BU90" s="2"/>
      <c r="BV90" s="2"/>
      <c r="BW90" s="2"/>
      <c r="BX90" s="2"/>
      <c r="BY90" s="2"/>
      <c r="BZ90" s="2"/>
      <c r="CA90" s="2"/>
      <c r="CB90" s="2"/>
      <c r="CC90" s="2"/>
      <c r="CD90" s="2"/>
      <c r="CE90" s="2"/>
      <c r="CF90" s="2"/>
      <c r="CG90" s="2"/>
      <c r="CH90" s="2"/>
    </row>
    <row r="91" spans="1:86" ht="12.75" customHeight="1">
      <c r="A91" s="141"/>
      <c r="B91" s="150"/>
      <c r="C91" s="140"/>
      <c r="D91" s="140"/>
      <c r="E91" s="140"/>
      <c r="F91" s="140"/>
      <c r="G91" s="140"/>
      <c r="H91" s="140"/>
      <c r="I91" s="140"/>
      <c r="J91" s="88" t="s">
        <v>47</v>
      </c>
      <c r="K91" s="97" t="s">
        <v>150</v>
      </c>
      <c r="L91" s="97" t="s">
        <v>150</v>
      </c>
      <c r="M91" s="97" t="s">
        <v>150</v>
      </c>
      <c r="N91" s="97" t="s">
        <v>150</v>
      </c>
      <c r="O91" s="97" t="s">
        <v>150</v>
      </c>
      <c r="P91" s="97" t="s">
        <v>150</v>
      </c>
      <c r="Q91" s="97" t="s">
        <v>150</v>
      </c>
      <c r="R91" s="97" t="s">
        <v>150</v>
      </c>
      <c r="S91" s="97" t="s">
        <v>150</v>
      </c>
      <c r="T91" s="97" t="s">
        <v>150</v>
      </c>
      <c r="U91" s="97" t="s">
        <v>150</v>
      </c>
      <c r="V91" s="93" t="s">
        <v>200</v>
      </c>
      <c r="W91" s="93">
        <v>37.3</v>
      </c>
      <c r="X91" s="140"/>
      <c r="Y91" s="140"/>
      <c r="Z91" s="140"/>
      <c r="AA91" s="140"/>
      <c r="AB91" s="140"/>
      <c r="AC91" s="140"/>
      <c r="AD91" s="140"/>
      <c r="AE91" s="140"/>
      <c r="AF91" s="140"/>
      <c r="AG91" s="140"/>
      <c r="AH91" s="92" t="s">
        <v>47</v>
      </c>
      <c r="AI91" s="116" t="s">
        <v>150</v>
      </c>
      <c r="AJ91" s="96">
        <v>0.1</v>
      </c>
      <c r="AK91" s="96" t="s">
        <v>150</v>
      </c>
      <c r="AL91" s="96" t="s">
        <v>150</v>
      </c>
      <c r="AM91" s="96" t="s">
        <v>150</v>
      </c>
      <c r="AN91" s="92" t="s">
        <v>150</v>
      </c>
      <c r="AO91" s="92" t="s">
        <v>150</v>
      </c>
      <c r="AP91" s="92" t="s">
        <v>150</v>
      </c>
      <c r="AQ91" s="92" t="s">
        <v>150</v>
      </c>
      <c r="AR91" s="92" t="s">
        <v>150</v>
      </c>
      <c r="AS91" s="92" t="s">
        <v>150</v>
      </c>
      <c r="AT91" s="97">
        <v>0.1</v>
      </c>
      <c r="AU91" s="116" t="s">
        <v>150</v>
      </c>
      <c r="AV91" s="95">
        <v>4.8</v>
      </c>
      <c r="AW91" s="95" t="s">
        <v>150</v>
      </c>
      <c r="AX91" s="95" t="s">
        <v>150</v>
      </c>
      <c r="AY91" s="95" t="s">
        <v>150</v>
      </c>
      <c r="AZ91" s="95" t="s">
        <v>150</v>
      </c>
      <c r="BA91" s="95" t="s">
        <v>150</v>
      </c>
      <c r="BB91" s="95" t="s">
        <v>150</v>
      </c>
      <c r="BC91" s="95" t="s">
        <v>150</v>
      </c>
      <c r="BD91" s="95" t="s">
        <v>150</v>
      </c>
      <c r="BE91" s="95" t="s">
        <v>150</v>
      </c>
      <c r="BF91" s="95">
        <v>4.8</v>
      </c>
      <c r="BG91" s="140"/>
      <c r="BH91" s="140"/>
      <c r="BI91" s="140"/>
      <c r="BJ91" s="140"/>
      <c r="BK91" s="140"/>
      <c r="BL91" s="140"/>
      <c r="BM91" s="140"/>
      <c r="BN91" s="140"/>
      <c r="BO91" s="2"/>
      <c r="BP91" s="2"/>
      <c r="BQ91" s="2"/>
      <c r="BR91" s="2"/>
      <c r="BS91" s="2"/>
      <c r="BT91" s="2"/>
      <c r="BU91" s="2"/>
      <c r="BV91" s="2"/>
      <c r="BW91" s="2"/>
      <c r="BX91" s="2"/>
      <c r="BY91" s="2"/>
      <c r="BZ91" s="2"/>
      <c r="CA91" s="2"/>
      <c r="CB91" s="2"/>
      <c r="CC91" s="2"/>
      <c r="CD91" s="2"/>
      <c r="CE91" s="2"/>
      <c r="CF91" s="2"/>
      <c r="CG91" s="2"/>
      <c r="CH91" s="2"/>
    </row>
    <row r="92" spans="1:86" ht="30.75" customHeight="1">
      <c r="A92" s="141"/>
      <c r="B92" s="148" t="s">
        <v>231</v>
      </c>
      <c r="C92" s="143" t="s">
        <v>232</v>
      </c>
      <c r="D92" s="143" t="s">
        <v>233</v>
      </c>
      <c r="E92" s="151">
        <v>44287</v>
      </c>
      <c r="F92" s="151">
        <v>45637</v>
      </c>
      <c r="G92" s="151" t="s">
        <v>58</v>
      </c>
      <c r="H92" s="177">
        <v>0</v>
      </c>
      <c r="I92" s="143">
        <v>2020</v>
      </c>
      <c r="J92" s="177" t="s">
        <v>35</v>
      </c>
      <c r="K92" s="177" t="s">
        <v>150</v>
      </c>
      <c r="L92" s="144">
        <v>0.25</v>
      </c>
      <c r="M92" s="144">
        <v>0.6</v>
      </c>
      <c r="N92" s="144">
        <v>0.75</v>
      </c>
      <c r="O92" s="144">
        <v>1</v>
      </c>
      <c r="P92" s="143" t="s">
        <v>150</v>
      </c>
      <c r="Q92" s="143" t="s">
        <v>150</v>
      </c>
      <c r="R92" s="143" t="s">
        <v>150</v>
      </c>
      <c r="S92" s="143" t="s">
        <v>150</v>
      </c>
      <c r="T92" s="143" t="s">
        <v>150</v>
      </c>
      <c r="U92" s="143" t="s">
        <v>150</v>
      </c>
      <c r="V92" s="144">
        <v>1</v>
      </c>
      <c r="W92" s="139">
        <v>219.6</v>
      </c>
      <c r="X92" s="143" t="s">
        <v>171</v>
      </c>
      <c r="Y92" s="143" t="s">
        <v>210</v>
      </c>
      <c r="Z92" s="143" t="s">
        <v>234</v>
      </c>
      <c r="AA92" s="143" t="s">
        <v>235</v>
      </c>
      <c r="AB92" s="143" t="s">
        <v>236</v>
      </c>
      <c r="AC92" s="143" t="s">
        <v>54</v>
      </c>
      <c r="AD92" s="143">
        <v>0</v>
      </c>
      <c r="AE92" s="143">
        <v>2018</v>
      </c>
      <c r="AF92" s="142">
        <v>44348</v>
      </c>
      <c r="AG92" s="142">
        <v>47848</v>
      </c>
      <c r="AH92" s="5" t="s">
        <v>35</v>
      </c>
      <c r="AI92" s="16" t="s">
        <v>150</v>
      </c>
      <c r="AJ92" s="16">
        <v>1</v>
      </c>
      <c r="AK92" s="16">
        <v>1</v>
      </c>
      <c r="AL92" s="16">
        <v>1</v>
      </c>
      <c r="AM92" s="16">
        <v>1</v>
      </c>
      <c r="AN92" s="16">
        <v>1</v>
      </c>
      <c r="AO92" s="16">
        <v>1</v>
      </c>
      <c r="AP92" s="16">
        <v>1</v>
      </c>
      <c r="AQ92" s="16">
        <v>1</v>
      </c>
      <c r="AR92" s="16">
        <v>1</v>
      </c>
      <c r="AS92" s="16">
        <v>1</v>
      </c>
      <c r="AT92" s="16">
        <v>1</v>
      </c>
      <c r="AU92" s="6" t="s">
        <v>150</v>
      </c>
      <c r="AV92" s="9">
        <v>15</v>
      </c>
      <c r="AW92" s="9">
        <v>15.3</v>
      </c>
      <c r="AX92" s="9">
        <v>15.6</v>
      </c>
      <c r="AY92" s="9">
        <v>15.9</v>
      </c>
      <c r="AZ92" s="9">
        <v>15.93</v>
      </c>
      <c r="BA92" s="9">
        <v>15.96</v>
      </c>
      <c r="BB92" s="9">
        <v>15.99</v>
      </c>
      <c r="BC92" s="9">
        <v>16.02</v>
      </c>
      <c r="BD92" s="9">
        <v>16.05</v>
      </c>
      <c r="BE92" s="9">
        <v>16.08</v>
      </c>
      <c r="BF92" s="9">
        <f>SUM(AU92:BE92)</f>
        <v>157.82999999999998</v>
      </c>
      <c r="BG92" s="139" t="s">
        <v>198</v>
      </c>
      <c r="BH92" s="139" t="s">
        <v>237</v>
      </c>
      <c r="BI92" s="139" t="s">
        <v>238</v>
      </c>
      <c r="BJ92" s="139" t="s">
        <v>239</v>
      </c>
      <c r="BK92" s="139" t="s">
        <v>41</v>
      </c>
      <c r="BL92" s="139" t="s">
        <v>42</v>
      </c>
      <c r="BM92" s="139"/>
      <c r="BN92" s="139"/>
      <c r="BO92" s="2"/>
      <c r="BP92" s="2"/>
      <c r="BQ92" s="2"/>
      <c r="BR92" s="2"/>
      <c r="BS92" s="2"/>
      <c r="BT92" s="2"/>
      <c r="BU92" s="2"/>
      <c r="BV92" s="2"/>
      <c r="BW92" s="2"/>
      <c r="BX92" s="2"/>
      <c r="BY92" s="2"/>
      <c r="BZ92" s="2"/>
      <c r="CA92" s="2"/>
      <c r="CB92" s="2"/>
      <c r="CC92" s="2"/>
      <c r="CD92" s="2"/>
      <c r="CE92" s="2"/>
      <c r="CF92" s="2"/>
      <c r="CG92" s="2"/>
      <c r="CH92" s="2"/>
    </row>
    <row r="93" spans="1:86" ht="30.75" customHeight="1">
      <c r="A93" s="141"/>
      <c r="B93" s="149"/>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0"/>
      <c r="AA93" s="140"/>
      <c r="AB93" s="140"/>
      <c r="AC93" s="140"/>
      <c r="AD93" s="140"/>
      <c r="AE93" s="140"/>
      <c r="AF93" s="140"/>
      <c r="AG93" s="140"/>
      <c r="AH93" s="92" t="s">
        <v>47</v>
      </c>
      <c r="AI93" s="96" t="s">
        <v>150</v>
      </c>
      <c r="AJ93" s="96">
        <v>1</v>
      </c>
      <c r="AK93" s="96" t="s">
        <v>150</v>
      </c>
      <c r="AL93" s="96" t="s">
        <v>150</v>
      </c>
      <c r="AM93" s="96" t="s">
        <v>150</v>
      </c>
      <c r="AN93" s="96" t="s">
        <v>150</v>
      </c>
      <c r="AO93" s="96" t="s">
        <v>150</v>
      </c>
      <c r="AP93" s="96" t="s">
        <v>150</v>
      </c>
      <c r="AQ93" s="96" t="s">
        <v>150</v>
      </c>
      <c r="AR93" s="96" t="s">
        <v>150</v>
      </c>
      <c r="AS93" s="96" t="s">
        <v>150</v>
      </c>
      <c r="AT93" s="96">
        <v>1</v>
      </c>
      <c r="AU93" s="92" t="s">
        <v>150</v>
      </c>
      <c r="AV93" s="95">
        <v>15</v>
      </c>
      <c r="AW93" s="95" t="s">
        <v>150</v>
      </c>
      <c r="AX93" s="95" t="s">
        <v>150</v>
      </c>
      <c r="AY93" s="95" t="s">
        <v>150</v>
      </c>
      <c r="AZ93" s="95" t="s">
        <v>150</v>
      </c>
      <c r="BA93" s="95" t="s">
        <v>150</v>
      </c>
      <c r="BB93" s="95" t="s">
        <v>150</v>
      </c>
      <c r="BC93" s="95" t="s">
        <v>150</v>
      </c>
      <c r="BD93" s="95" t="s">
        <v>150</v>
      </c>
      <c r="BE93" s="95" t="s">
        <v>150</v>
      </c>
      <c r="BF93" s="95">
        <v>15</v>
      </c>
      <c r="BG93" s="140"/>
      <c r="BH93" s="140"/>
      <c r="BI93" s="140"/>
      <c r="BJ93" s="140"/>
      <c r="BK93" s="140"/>
      <c r="BL93" s="140"/>
      <c r="BM93" s="140"/>
      <c r="BN93" s="140"/>
      <c r="BO93" s="2"/>
      <c r="BP93" s="2"/>
      <c r="BQ93" s="2"/>
      <c r="BR93" s="2"/>
      <c r="BS93" s="2"/>
      <c r="BT93" s="2"/>
      <c r="BU93" s="2"/>
      <c r="BV93" s="2"/>
      <c r="BW93" s="2"/>
      <c r="BX93" s="2"/>
      <c r="BY93" s="2"/>
      <c r="BZ93" s="2"/>
      <c r="CA93" s="2"/>
      <c r="CB93" s="2"/>
      <c r="CC93" s="2"/>
      <c r="CD93" s="2"/>
      <c r="CE93" s="2"/>
      <c r="CF93" s="2"/>
      <c r="CG93" s="2"/>
      <c r="CH93" s="2"/>
    </row>
    <row r="94" spans="1:86" ht="30.75" customHeight="1">
      <c r="A94" s="141"/>
      <c r="B94" s="149"/>
      <c r="C94" s="141"/>
      <c r="D94" s="141"/>
      <c r="E94" s="141"/>
      <c r="F94" s="141"/>
      <c r="G94" s="141"/>
      <c r="H94" s="141"/>
      <c r="I94" s="141"/>
      <c r="J94" s="140"/>
      <c r="K94" s="140"/>
      <c r="L94" s="140"/>
      <c r="M94" s="140"/>
      <c r="N94" s="140"/>
      <c r="O94" s="140"/>
      <c r="P94" s="140"/>
      <c r="Q94" s="140"/>
      <c r="R94" s="140"/>
      <c r="S94" s="140"/>
      <c r="T94" s="140"/>
      <c r="U94" s="140"/>
      <c r="V94" s="140"/>
      <c r="W94" s="140"/>
      <c r="X94" s="141"/>
      <c r="Y94" s="141"/>
      <c r="Z94" s="143" t="s">
        <v>240</v>
      </c>
      <c r="AA94" s="143" t="s">
        <v>241</v>
      </c>
      <c r="AB94" s="143" t="s">
        <v>242</v>
      </c>
      <c r="AC94" s="143" t="s">
        <v>58</v>
      </c>
      <c r="AD94" s="143">
        <v>0</v>
      </c>
      <c r="AE94" s="143">
        <v>2018</v>
      </c>
      <c r="AF94" s="142">
        <v>44382</v>
      </c>
      <c r="AG94" s="142">
        <v>45657</v>
      </c>
      <c r="AH94" s="5" t="s">
        <v>35</v>
      </c>
      <c r="AI94" s="6" t="s">
        <v>150</v>
      </c>
      <c r="AJ94" s="16">
        <v>0.25</v>
      </c>
      <c r="AK94" s="16">
        <v>0.5</v>
      </c>
      <c r="AL94" s="16">
        <v>0.75</v>
      </c>
      <c r="AM94" s="16">
        <v>1</v>
      </c>
      <c r="AN94" s="16" t="s">
        <v>150</v>
      </c>
      <c r="AO94" s="16" t="s">
        <v>150</v>
      </c>
      <c r="AP94" s="16" t="s">
        <v>150</v>
      </c>
      <c r="AQ94" s="16" t="s">
        <v>150</v>
      </c>
      <c r="AR94" s="16" t="s">
        <v>150</v>
      </c>
      <c r="AS94" s="6" t="s">
        <v>150</v>
      </c>
      <c r="AT94" s="17">
        <v>1</v>
      </c>
      <c r="AU94" s="6" t="s">
        <v>150</v>
      </c>
      <c r="AV94" s="9">
        <v>15</v>
      </c>
      <c r="AW94" s="9">
        <v>15.3</v>
      </c>
      <c r="AX94" s="9">
        <v>15.6</v>
      </c>
      <c r="AY94" s="9">
        <v>15.9</v>
      </c>
      <c r="AZ94" s="42" t="s">
        <v>150</v>
      </c>
      <c r="BA94" s="42" t="s">
        <v>150</v>
      </c>
      <c r="BB94" s="42" t="s">
        <v>150</v>
      </c>
      <c r="BC94" s="42" t="s">
        <v>150</v>
      </c>
      <c r="BD94" s="42" t="s">
        <v>150</v>
      </c>
      <c r="BE94" s="42" t="s">
        <v>150</v>
      </c>
      <c r="BF94" s="9">
        <f>SUM(AU94:BE94)</f>
        <v>61.8</v>
      </c>
      <c r="BG94" s="139" t="s">
        <v>198</v>
      </c>
      <c r="BH94" s="139" t="s">
        <v>237</v>
      </c>
      <c r="BI94" s="139" t="s">
        <v>238</v>
      </c>
      <c r="BJ94" s="139" t="s">
        <v>239</v>
      </c>
      <c r="BK94" s="139" t="s">
        <v>41</v>
      </c>
      <c r="BL94" s="139" t="s">
        <v>42</v>
      </c>
      <c r="BM94" s="139"/>
      <c r="BN94" s="139"/>
      <c r="BO94" s="2"/>
      <c r="BP94" s="2"/>
      <c r="BQ94" s="2"/>
      <c r="BR94" s="2"/>
      <c r="BS94" s="2"/>
      <c r="BT94" s="2"/>
      <c r="BU94" s="2"/>
      <c r="BV94" s="2"/>
      <c r="BW94" s="2"/>
      <c r="BX94" s="2"/>
      <c r="BY94" s="2"/>
      <c r="BZ94" s="2"/>
      <c r="CA94" s="2"/>
      <c r="CB94" s="2"/>
      <c r="CC94" s="2"/>
      <c r="CD94" s="2"/>
      <c r="CE94" s="2"/>
      <c r="CF94" s="2"/>
      <c r="CG94" s="2"/>
      <c r="CH94" s="2"/>
    </row>
    <row r="95" spans="1:86" ht="30.75" customHeight="1">
      <c r="A95" s="141"/>
      <c r="B95" s="150"/>
      <c r="C95" s="140"/>
      <c r="D95" s="140"/>
      <c r="E95" s="140"/>
      <c r="F95" s="140"/>
      <c r="G95" s="140"/>
      <c r="H95" s="140"/>
      <c r="I95" s="140"/>
      <c r="J95" s="88" t="s">
        <v>47</v>
      </c>
      <c r="K95" s="104" t="s">
        <v>150</v>
      </c>
      <c r="L95" s="97">
        <v>0.15</v>
      </c>
      <c r="M95" s="97" t="s">
        <v>150</v>
      </c>
      <c r="N95" s="97" t="s">
        <v>150</v>
      </c>
      <c r="O95" s="97" t="s">
        <v>150</v>
      </c>
      <c r="P95" s="93" t="s">
        <v>150</v>
      </c>
      <c r="Q95" s="93" t="s">
        <v>150</v>
      </c>
      <c r="R95" s="93" t="s">
        <v>150</v>
      </c>
      <c r="S95" s="93" t="s">
        <v>150</v>
      </c>
      <c r="T95" s="93" t="s">
        <v>150</v>
      </c>
      <c r="U95" s="93" t="s">
        <v>150</v>
      </c>
      <c r="V95" s="97">
        <v>0.15</v>
      </c>
      <c r="W95" s="92">
        <v>30</v>
      </c>
      <c r="X95" s="140"/>
      <c r="Y95" s="140"/>
      <c r="Z95" s="140"/>
      <c r="AA95" s="140"/>
      <c r="AB95" s="140"/>
      <c r="AC95" s="140"/>
      <c r="AD95" s="140"/>
      <c r="AE95" s="140"/>
      <c r="AF95" s="140"/>
      <c r="AG95" s="140"/>
      <c r="AH95" s="92" t="s">
        <v>47</v>
      </c>
      <c r="AI95" s="92" t="s">
        <v>150</v>
      </c>
      <c r="AJ95" s="96">
        <v>0.25</v>
      </c>
      <c r="AK95" s="96" t="s">
        <v>150</v>
      </c>
      <c r="AL95" s="96" t="s">
        <v>150</v>
      </c>
      <c r="AM95" s="96" t="s">
        <v>150</v>
      </c>
      <c r="AN95" s="96" t="s">
        <v>150</v>
      </c>
      <c r="AO95" s="96" t="s">
        <v>150</v>
      </c>
      <c r="AP95" s="96" t="s">
        <v>150</v>
      </c>
      <c r="AQ95" s="96" t="s">
        <v>150</v>
      </c>
      <c r="AR95" s="96" t="s">
        <v>150</v>
      </c>
      <c r="AS95" s="92" t="s">
        <v>150</v>
      </c>
      <c r="AT95" s="97">
        <v>0.25</v>
      </c>
      <c r="AU95" s="92" t="s">
        <v>150</v>
      </c>
      <c r="AV95" s="95">
        <v>15</v>
      </c>
      <c r="AW95" s="95" t="s">
        <v>150</v>
      </c>
      <c r="AX95" s="95" t="s">
        <v>150</v>
      </c>
      <c r="AY95" s="95" t="s">
        <v>150</v>
      </c>
      <c r="AZ95" s="121" t="s">
        <v>150</v>
      </c>
      <c r="BA95" s="121" t="s">
        <v>150</v>
      </c>
      <c r="BB95" s="121" t="s">
        <v>150</v>
      </c>
      <c r="BC95" s="121" t="s">
        <v>150</v>
      </c>
      <c r="BD95" s="121" t="s">
        <v>150</v>
      </c>
      <c r="BE95" s="121" t="s">
        <v>150</v>
      </c>
      <c r="BF95" s="95">
        <v>15</v>
      </c>
      <c r="BG95" s="140"/>
      <c r="BH95" s="140"/>
      <c r="BI95" s="140"/>
      <c r="BJ95" s="140"/>
      <c r="BK95" s="140"/>
      <c r="BL95" s="140"/>
      <c r="BM95" s="140"/>
      <c r="BN95" s="140"/>
      <c r="BO95" s="2"/>
      <c r="BP95" s="2"/>
      <c r="BQ95" s="2"/>
      <c r="BR95" s="2"/>
      <c r="BS95" s="2"/>
      <c r="BT95" s="2"/>
      <c r="BU95" s="2"/>
      <c r="BV95" s="2"/>
      <c r="BW95" s="2"/>
      <c r="BX95" s="2"/>
      <c r="BY95" s="2"/>
      <c r="BZ95" s="2"/>
      <c r="CA95" s="2"/>
      <c r="CB95" s="2"/>
      <c r="CC95" s="2"/>
      <c r="CD95" s="2"/>
      <c r="CE95" s="2"/>
      <c r="CF95" s="2"/>
      <c r="CG95" s="2"/>
      <c r="CH95" s="2"/>
    </row>
    <row r="96" spans="1:86" ht="21.75" customHeight="1">
      <c r="A96" s="141"/>
      <c r="B96" s="148" t="s">
        <v>243</v>
      </c>
      <c r="C96" s="143" t="s">
        <v>244</v>
      </c>
      <c r="D96" s="143" t="s">
        <v>245</v>
      </c>
      <c r="E96" s="142">
        <v>45474</v>
      </c>
      <c r="F96" s="142">
        <v>47848</v>
      </c>
      <c r="G96" s="151" t="s">
        <v>58</v>
      </c>
      <c r="H96" s="139">
        <v>0</v>
      </c>
      <c r="I96" s="139">
        <v>2020</v>
      </c>
      <c r="J96" s="139" t="s">
        <v>35</v>
      </c>
      <c r="K96" s="139" t="s">
        <v>150</v>
      </c>
      <c r="L96" s="166" t="s">
        <v>150</v>
      </c>
      <c r="M96" s="166" t="s">
        <v>150</v>
      </c>
      <c r="N96" s="166" t="s">
        <v>150</v>
      </c>
      <c r="O96" s="166">
        <v>0.05</v>
      </c>
      <c r="P96" s="166">
        <f aca="true" t="shared" si="5" ref="P96:S96">O96*2</f>
        <v>0.1</v>
      </c>
      <c r="Q96" s="166">
        <f t="shared" si="5"/>
        <v>0.2</v>
      </c>
      <c r="R96" s="166">
        <f t="shared" si="5"/>
        <v>0.4</v>
      </c>
      <c r="S96" s="166">
        <f t="shared" si="5"/>
        <v>0.8</v>
      </c>
      <c r="T96" s="166">
        <v>1</v>
      </c>
      <c r="U96" s="166">
        <v>1</v>
      </c>
      <c r="V96" s="166">
        <v>1</v>
      </c>
      <c r="W96" s="139">
        <v>11697</v>
      </c>
      <c r="X96" s="143" t="s">
        <v>171</v>
      </c>
      <c r="Y96" s="143" t="s">
        <v>246</v>
      </c>
      <c r="Z96" s="143" t="s">
        <v>247</v>
      </c>
      <c r="AA96" s="143" t="s">
        <v>248</v>
      </c>
      <c r="AB96" s="143" t="s">
        <v>249</v>
      </c>
      <c r="AC96" s="143" t="s">
        <v>33</v>
      </c>
      <c r="AD96" s="143">
        <v>0</v>
      </c>
      <c r="AE96" s="143">
        <v>2020</v>
      </c>
      <c r="AF96" s="151">
        <v>44197</v>
      </c>
      <c r="AG96" s="151">
        <v>45657</v>
      </c>
      <c r="AH96" s="5" t="s">
        <v>35</v>
      </c>
      <c r="AI96" s="6" t="s">
        <v>150</v>
      </c>
      <c r="AJ96" s="37">
        <v>1</v>
      </c>
      <c r="AK96" s="43">
        <v>1.2</v>
      </c>
      <c r="AL96" s="37">
        <v>1</v>
      </c>
      <c r="AM96" s="37">
        <v>1</v>
      </c>
      <c r="AN96" s="6" t="s">
        <v>150</v>
      </c>
      <c r="AO96" s="6" t="s">
        <v>150</v>
      </c>
      <c r="AP96" s="6" t="s">
        <v>150</v>
      </c>
      <c r="AQ96" s="6" t="s">
        <v>150</v>
      </c>
      <c r="AR96" s="6" t="s">
        <v>150</v>
      </c>
      <c r="AS96" s="6" t="s">
        <v>150</v>
      </c>
      <c r="AT96" s="23">
        <v>4</v>
      </c>
      <c r="AU96" s="6" t="s">
        <v>150</v>
      </c>
      <c r="AV96" s="9">
        <v>7.1</v>
      </c>
      <c r="AW96" s="44">
        <f>AV96+(AV96*0.03)</f>
        <v>7.313</v>
      </c>
      <c r="AX96" s="9">
        <v>7.6</v>
      </c>
      <c r="AY96" s="9">
        <v>8</v>
      </c>
      <c r="AZ96" s="9" t="s">
        <v>150</v>
      </c>
      <c r="BA96" s="9" t="s">
        <v>150</v>
      </c>
      <c r="BB96" s="9" t="s">
        <v>150</v>
      </c>
      <c r="BC96" s="9" t="s">
        <v>150</v>
      </c>
      <c r="BD96" s="9" t="s">
        <v>150</v>
      </c>
      <c r="BE96" s="9" t="s">
        <v>150</v>
      </c>
      <c r="BF96" s="9">
        <f>SUM(AU96:BE96)</f>
        <v>30.012999999999998</v>
      </c>
      <c r="BG96" s="139" t="s">
        <v>41</v>
      </c>
      <c r="BH96" s="139" t="s">
        <v>250</v>
      </c>
      <c r="BI96" s="139" t="s">
        <v>251</v>
      </c>
      <c r="BJ96" s="139"/>
      <c r="BK96" s="139" t="s">
        <v>252</v>
      </c>
      <c r="BL96" s="139" t="s">
        <v>253</v>
      </c>
      <c r="BM96" s="139"/>
      <c r="BN96" s="139"/>
      <c r="BO96" s="2"/>
      <c r="BP96" s="2"/>
      <c r="BQ96" s="2"/>
      <c r="BR96" s="2"/>
      <c r="BS96" s="2"/>
      <c r="BT96" s="2"/>
      <c r="BU96" s="2"/>
      <c r="BV96" s="2"/>
      <c r="BW96" s="2"/>
      <c r="BX96" s="2"/>
      <c r="BY96" s="2"/>
      <c r="BZ96" s="2"/>
      <c r="CA96" s="2"/>
      <c r="CB96" s="2"/>
      <c r="CC96" s="2"/>
      <c r="CD96" s="2"/>
      <c r="CE96" s="2"/>
      <c r="CF96" s="2"/>
      <c r="CG96" s="2"/>
      <c r="CH96" s="2"/>
    </row>
    <row r="97" spans="1:86" ht="21.75" customHeight="1">
      <c r="A97" s="141"/>
      <c r="B97" s="149"/>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0" t="s">
        <v>68</v>
      </c>
      <c r="AI97" s="11" t="s">
        <v>150</v>
      </c>
      <c r="AJ97" s="39" t="s">
        <v>150</v>
      </c>
      <c r="AK97" s="39">
        <v>1.2</v>
      </c>
      <c r="AL97" s="40">
        <v>1</v>
      </c>
      <c r="AM97" s="40">
        <v>1</v>
      </c>
      <c r="AN97" s="11" t="s">
        <v>150</v>
      </c>
      <c r="AO97" s="11" t="s">
        <v>150</v>
      </c>
      <c r="AP97" s="11" t="s">
        <v>150</v>
      </c>
      <c r="AQ97" s="11" t="s">
        <v>150</v>
      </c>
      <c r="AR97" s="11" t="s">
        <v>150</v>
      </c>
      <c r="AS97" s="11" t="s">
        <v>150</v>
      </c>
      <c r="AT97" s="41">
        <v>4</v>
      </c>
      <c r="AU97" s="11" t="s">
        <v>150</v>
      </c>
      <c r="AV97" s="14" t="s">
        <v>150</v>
      </c>
      <c r="AW97" s="14">
        <v>8.7</v>
      </c>
      <c r="AX97" s="14">
        <v>7.6</v>
      </c>
      <c r="AY97" s="14">
        <v>8</v>
      </c>
      <c r="AZ97" s="15" t="s">
        <v>150</v>
      </c>
      <c r="BA97" s="15" t="s">
        <v>150</v>
      </c>
      <c r="BB97" s="15" t="s">
        <v>150</v>
      </c>
      <c r="BC97" s="15" t="s">
        <v>150</v>
      </c>
      <c r="BD97" s="15" t="s">
        <v>150</v>
      </c>
      <c r="BE97" s="15" t="s">
        <v>150</v>
      </c>
      <c r="BF97" s="14">
        <v>30</v>
      </c>
      <c r="BG97" s="141"/>
      <c r="BH97" s="141"/>
      <c r="BI97" s="141"/>
      <c r="BJ97" s="141"/>
      <c r="BK97" s="141"/>
      <c r="BL97" s="141"/>
      <c r="BM97" s="141"/>
      <c r="BN97" s="141"/>
      <c r="BO97" s="2"/>
      <c r="BP97" s="2"/>
      <c r="BQ97" s="2"/>
      <c r="BR97" s="2"/>
      <c r="BS97" s="2"/>
      <c r="BT97" s="2"/>
      <c r="BU97" s="2"/>
      <c r="BV97" s="2"/>
      <c r="BW97" s="2"/>
      <c r="BX97" s="2"/>
      <c r="BY97" s="2"/>
      <c r="BZ97" s="2"/>
      <c r="CA97" s="2"/>
      <c r="CB97" s="2"/>
      <c r="CC97" s="2"/>
      <c r="CD97" s="2"/>
      <c r="CE97" s="2"/>
      <c r="CF97" s="2"/>
      <c r="CG97" s="2"/>
      <c r="CH97" s="2"/>
    </row>
    <row r="98" spans="1:86" ht="21.75" customHeight="1">
      <c r="A98" s="141"/>
      <c r="B98" s="149"/>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0"/>
      <c r="AA98" s="140"/>
      <c r="AB98" s="140"/>
      <c r="AC98" s="140"/>
      <c r="AD98" s="140"/>
      <c r="AE98" s="140"/>
      <c r="AF98" s="140"/>
      <c r="AG98" s="140"/>
      <c r="AH98" s="92" t="s">
        <v>47</v>
      </c>
      <c r="AI98" s="92" t="s">
        <v>150</v>
      </c>
      <c r="AJ98" s="118">
        <v>0.8</v>
      </c>
      <c r="AK98" s="119" t="s">
        <v>150</v>
      </c>
      <c r="AL98" s="119" t="s">
        <v>150</v>
      </c>
      <c r="AM98" s="119" t="s">
        <v>150</v>
      </c>
      <c r="AN98" s="92" t="s">
        <v>150</v>
      </c>
      <c r="AO98" s="92" t="s">
        <v>150</v>
      </c>
      <c r="AP98" s="92" t="s">
        <v>150</v>
      </c>
      <c r="AQ98" s="92" t="s">
        <v>150</v>
      </c>
      <c r="AR98" s="92" t="s">
        <v>150</v>
      </c>
      <c r="AS98" s="92" t="s">
        <v>150</v>
      </c>
      <c r="AT98" s="120">
        <v>0.8</v>
      </c>
      <c r="AU98" s="92" t="s">
        <v>150</v>
      </c>
      <c r="AV98" s="95">
        <v>5.68</v>
      </c>
      <c r="AW98" s="95" t="s">
        <v>150</v>
      </c>
      <c r="AX98" s="95" t="s">
        <v>150</v>
      </c>
      <c r="AY98" s="95" t="s">
        <v>150</v>
      </c>
      <c r="AZ98" s="95" t="s">
        <v>150</v>
      </c>
      <c r="BA98" s="95" t="s">
        <v>150</v>
      </c>
      <c r="BB98" s="95" t="s">
        <v>150</v>
      </c>
      <c r="BC98" s="95" t="s">
        <v>150</v>
      </c>
      <c r="BD98" s="95" t="s">
        <v>150</v>
      </c>
      <c r="BE98" s="95" t="s">
        <v>150</v>
      </c>
      <c r="BF98" s="95">
        <v>5.7</v>
      </c>
      <c r="BG98" s="140"/>
      <c r="BH98" s="140"/>
      <c r="BI98" s="140"/>
      <c r="BJ98" s="140"/>
      <c r="BK98" s="140"/>
      <c r="BL98" s="140"/>
      <c r="BM98" s="140"/>
      <c r="BN98" s="140"/>
      <c r="BO98" s="2"/>
      <c r="BP98" s="2"/>
      <c r="BQ98" s="2"/>
      <c r="BR98" s="2"/>
      <c r="BS98" s="2"/>
      <c r="BT98" s="2"/>
      <c r="BU98" s="2"/>
      <c r="BV98" s="2"/>
      <c r="BW98" s="2"/>
      <c r="BX98" s="2"/>
      <c r="BY98" s="2"/>
      <c r="BZ98" s="2"/>
      <c r="CA98" s="2"/>
      <c r="CB98" s="2"/>
      <c r="CC98" s="2"/>
      <c r="CD98" s="2"/>
      <c r="CE98" s="2"/>
      <c r="CF98" s="2"/>
      <c r="CG98" s="2"/>
      <c r="CH98" s="2"/>
    </row>
    <row r="99" spans="1:86" ht="21.75" customHeight="1">
      <c r="A99" s="141"/>
      <c r="B99" s="149"/>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3" t="s">
        <v>254</v>
      </c>
      <c r="AA99" s="143" t="s">
        <v>255</v>
      </c>
      <c r="AB99" s="143" t="s">
        <v>256</v>
      </c>
      <c r="AC99" s="143" t="s">
        <v>58</v>
      </c>
      <c r="AD99" s="143">
        <v>0</v>
      </c>
      <c r="AE99" s="143">
        <v>2020</v>
      </c>
      <c r="AF99" s="151">
        <v>44197</v>
      </c>
      <c r="AG99" s="151">
        <v>45657</v>
      </c>
      <c r="AH99" s="5" t="s">
        <v>35</v>
      </c>
      <c r="AI99" s="6" t="s">
        <v>150</v>
      </c>
      <c r="AJ99" s="16">
        <v>0.1</v>
      </c>
      <c r="AK99" s="16">
        <v>0.4</v>
      </c>
      <c r="AL99" s="16">
        <v>0.8</v>
      </c>
      <c r="AM99" s="16">
        <v>1</v>
      </c>
      <c r="AN99" s="6" t="s">
        <v>150</v>
      </c>
      <c r="AO99" s="6" t="s">
        <v>150</v>
      </c>
      <c r="AP99" s="6" t="s">
        <v>150</v>
      </c>
      <c r="AQ99" s="6" t="s">
        <v>150</v>
      </c>
      <c r="AR99" s="6" t="s">
        <v>150</v>
      </c>
      <c r="AS99" s="6" t="s">
        <v>150</v>
      </c>
      <c r="AT99" s="17">
        <v>1</v>
      </c>
      <c r="AU99" s="6" t="s">
        <v>150</v>
      </c>
      <c r="AV99" s="9">
        <v>8.3</v>
      </c>
      <c r="AW99" s="9">
        <v>8.6</v>
      </c>
      <c r="AX99" s="9">
        <v>9</v>
      </c>
      <c r="AY99" s="9" t="s">
        <v>150</v>
      </c>
      <c r="AZ99" s="9" t="s">
        <v>150</v>
      </c>
      <c r="BA99" s="9" t="s">
        <v>150</v>
      </c>
      <c r="BB99" s="9" t="s">
        <v>150</v>
      </c>
      <c r="BC99" s="9" t="s">
        <v>150</v>
      </c>
      <c r="BD99" s="9" t="s">
        <v>150</v>
      </c>
      <c r="BE99" s="9" t="s">
        <v>150</v>
      </c>
      <c r="BF99" s="9">
        <f>SUM(AU99:BE99)</f>
        <v>25.9</v>
      </c>
      <c r="BG99" s="139" t="s">
        <v>41</v>
      </c>
      <c r="BH99" s="139" t="s">
        <v>42</v>
      </c>
      <c r="BI99" s="139" t="s">
        <v>43</v>
      </c>
      <c r="BJ99" s="139"/>
      <c r="BK99" s="139" t="s">
        <v>252</v>
      </c>
      <c r="BL99" s="139" t="s">
        <v>253</v>
      </c>
      <c r="BM99" s="139"/>
      <c r="BN99" s="139"/>
      <c r="BO99" s="2"/>
      <c r="BP99" s="2"/>
      <c r="BQ99" s="2"/>
      <c r="BR99" s="2"/>
      <c r="BS99" s="2"/>
      <c r="BT99" s="2"/>
      <c r="BU99" s="2"/>
      <c r="BV99" s="2"/>
      <c r="BW99" s="2"/>
      <c r="BX99" s="2"/>
      <c r="BY99" s="2"/>
      <c r="BZ99" s="2"/>
      <c r="CA99" s="2"/>
      <c r="CB99" s="2"/>
      <c r="CC99" s="2"/>
      <c r="CD99" s="2"/>
      <c r="CE99" s="2"/>
      <c r="CF99" s="2"/>
      <c r="CG99" s="2"/>
      <c r="CH99" s="2"/>
    </row>
    <row r="100" spans="1:86" ht="21.75" customHeight="1">
      <c r="A100" s="141"/>
      <c r="B100" s="149"/>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0"/>
      <c r="AA100" s="140"/>
      <c r="AB100" s="140"/>
      <c r="AC100" s="140"/>
      <c r="AD100" s="140"/>
      <c r="AE100" s="140"/>
      <c r="AF100" s="140"/>
      <c r="AG100" s="140"/>
      <c r="AH100" s="92" t="s">
        <v>47</v>
      </c>
      <c r="AI100" s="92" t="s">
        <v>150</v>
      </c>
      <c r="AJ100" s="96">
        <v>0.1</v>
      </c>
      <c r="AK100" s="96" t="s">
        <v>150</v>
      </c>
      <c r="AL100" s="96" t="s">
        <v>150</v>
      </c>
      <c r="AM100" s="96" t="s">
        <v>150</v>
      </c>
      <c r="AN100" s="92" t="s">
        <v>150</v>
      </c>
      <c r="AO100" s="92" t="s">
        <v>150</v>
      </c>
      <c r="AP100" s="92" t="s">
        <v>150</v>
      </c>
      <c r="AQ100" s="92" t="s">
        <v>150</v>
      </c>
      <c r="AR100" s="92" t="s">
        <v>150</v>
      </c>
      <c r="AS100" s="92" t="s">
        <v>150</v>
      </c>
      <c r="AT100" s="97">
        <v>0.1</v>
      </c>
      <c r="AU100" s="92" t="s">
        <v>150</v>
      </c>
      <c r="AV100" s="95">
        <v>8.3</v>
      </c>
      <c r="AW100" s="95" t="s">
        <v>150</v>
      </c>
      <c r="AX100" s="95" t="s">
        <v>150</v>
      </c>
      <c r="AY100" s="95" t="s">
        <v>150</v>
      </c>
      <c r="AZ100" s="95" t="s">
        <v>150</v>
      </c>
      <c r="BA100" s="95" t="s">
        <v>150</v>
      </c>
      <c r="BB100" s="95" t="s">
        <v>150</v>
      </c>
      <c r="BC100" s="95" t="s">
        <v>150</v>
      </c>
      <c r="BD100" s="95" t="s">
        <v>150</v>
      </c>
      <c r="BE100" s="95" t="s">
        <v>150</v>
      </c>
      <c r="BF100" s="95">
        <v>8.3</v>
      </c>
      <c r="BG100" s="140"/>
      <c r="BH100" s="140"/>
      <c r="BI100" s="140"/>
      <c r="BJ100" s="140"/>
      <c r="BK100" s="140"/>
      <c r="BL100" s="140"/>
      <c r="BM100" s="140"/>
      <c r="BN100" s="140"/>
      <c r="BO100" s="2"/>
      <c r="BP100" s="2"/>
      <c r="BQ100" s="2"/>
      <c r="BR100" s="2"/>
      <c r="BS100" s="2"/>
      <c r="BT100" s="2"/>
      <c r="BU100" s="2"/>
      <c r="BV100" s="2"/>
      <c r="BW100" s="2"/>
      <c r="BX100" s="2"/>
      <c r="BY100" s="2"/>
      <c r="BZ100" s="2"/>
      <c r="CA100" s="2"/>
      <c r="CB100" s="2"/>
      <c r="CC100" s="2"/>
      <c r="CD100" s="2"/>
      <c r="CE100" s="2"/>
      <c r="CF100" s="2"/>
      <c r="CG100" s="2"/>
      <c r="CH100" s="2"/>
    </row>
    <row r="101" spans="1:86" ht="21.75" customHeight="1">
      <c r="A101" s="141"/>
      <c r="B101" s="149"/>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3" t="s">
        <v>257</v>
      </c>
      <c r="AA101" s="143" t="s">
        <v>258</v>
      </c>
      <c r="AB101" s="143" t="s">
        <v>259</v>
      </c>
      <c r="AC101" s="143" t="s">
        <v>58</v>
      </c>
      <c r="AD101" s="143">
        <v>0</v>
      </c>
      <c r="AE101" s="143">
        <v>2020</v>
      </c>
      <c r="AF101" s="151">
        <v>44197</v>
      </c>
      <c r="AG101" s="151">
        <v>45657</v>
      </c>
      <c r="AH101" s="5" t="s">
        <v>35</v>
      </c>
      <c r="AI101" s="6" t="s">
        <v>150</v>
      </c>
      <c r="AJ101" s="16">
        <v>0.1</v>
      </c>
      <c r="AK101" s="16">
        <v>0.4</v>
      </c>
      <c r="AL101" s="16">
        <v>0.8</v>
      </c>
      <c r="AM101" s="16">
        <v>1</v>
      </c>
      <c r="AN101" s="6" t="s">
        <v>150</v>
      </c>
      <c r="AO101" s="6" t="s">
        <v>150</v>
      </c>
      <c r="AP101" s="6" t="s">
        <v>150</v>
      </c>
      <c r="AQ101" s="6" t="s">
        <v>150</v>
      </c>
      <c r="AR101" s="6" t="s">
        <v>150</v>
      </c>
      <c r="AS101" s="6" t="s">
        <v>150</v>
      </c>
      <c r="AT101" s="17">
        <v>1</v>
      </c>
      <c r="AU101" s="6" t="s">
        <v>150</v>
      </c>
      <c r="AV101" s="9">
        <v>9.6</v>
      </c>
      <c r="AW101" s="9">
        <v>10</v>
      </c>
      <c r="AX101" s="9">
        <v>10.5</v>
      </c>
      <c r="AY101" s="9">
        <v>11</v>
      </c>
      <c r="AZ101" s="9" t="s">
        <v>150</v>
      </c>
      <c r="BA101" s="9" t="s">
        <v>150</v>
      </c>
      <c r="BB101" s="9" t="s">
        <v>150</v>
      </c>
      <c r="BC101" s="9" t="s">
        <v>150</v>
      </c>
      <c r="BD101" s="9" t="s">
        <v>150</v>
      </c>
      <c r="BE101" s="9" t="s">
        <v>150</v>
      </c>
      <c r="BF101" s="9">
        <f>SUM(AU101:BE101)</f>
        <v>41.1</v>
      </c>
      <c r="BG101" s="139" t="s">
        <v>41</v>
      </c>
      <c r="BH101" s="139" t="s">
        <v>250</v>
      </c>
      <c r="BI101" s="139" t="s">
        <v>251</v>
      </c>
      <c r="BJ101" s="139"/>
      <c r="BK101" s="139" t="s">
        <v>252</v>
      </c>
      <c r="BL101" s="139" t="s">
        <v>253</v>
      </c>
      <c r="BM101" s="139"/>
      <c r="BN101" s="139"/>
      <c r="BO101" s="2"/>
      <c r="BP101" s="2"/>
      <c r="BQ101" s="2"/>
      <c r="BR101" s="2"/>
      <c r="BS101" s="2"/>
      <c r="BT101" s="2"/>
      <c r="BU101" s="2"/>
      <c r="BV101" s="2"/>
      <c r="BW101" s="2"/>
      <c r="BX101" s="2"/>
      <c r="BY101" s="2"/>
      <c r="BZ101" s="2"/>
      <c r="CA101" s="2"/>
      <c r="CB101" s="2"/>
      <c r="CC101" s="2"/>
      <c r="CD101" s="2"/>
      <c r="CE101" s="2"/>
      <c r="CF101" s="2"/>
      <c r="CG101" s="2"/>
      <c r="CH101" s="2"/>
    </row>
    <row r="102" spans="1:86" ht="21.75" customHeight="1">
      <c r="A102" s="141"/>
      <c r="B102" s="149"/>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0"/>
      <c r="AA102" s="140"/>
      <c r="AB102" s="140"/>
      <c r="AC102" s="140"/>
      <c r="AD102" s="140"/>
      <c r="AE102" s="140"/>
      <c r="AF102" s="140"/>
      <c r="AG102" s="140"/>
      <c r="AH102" s="92" t="s">
        <v>47</v>
      </c>
      <c r="AI102" s="92" t="s">
        <v>150</v>
      </c>
      <c r="AJ102" s="96">
        <v>0.1</v>
      </c>
      <c r="AK102" s="96" t="s">
        <v>150</v>
      </c>
      <c r="AL102" s="96" t="s">
        <v>150</v>
      </c>
      <c r="AM102" s="96" t="s">
        <v>150</v>
      </c>
      <c r="AN102" s="92" t="s">
        <v>150</v>
      </c>
      <c r="AO102" s="92" t="s">
        <v>150</v>
      </c>
      <c r="AP102" s="92" t="s">
        <v>150</v>
      </c>
      <c r="AQ102" s="92" t="s">
        <v>150</v>
      </c>
      <c r="AR102" s="92" t="s">
        <v>150</v>
      </c>
      <c r="AS102" s="92" t="s">
        <v>150</v>
      </c>
      <c r="AT102" s="97">
        <v>0.1</v>
      </c>
      <c r="AU102" s="92" t="s">
        <v>150</v>
      </c>
      <c r="AV102" s="95">
        <v>9.6</v>
      </c>
      <c r="AW102" s="95" t="s">
        <v>150</v>
      </c>
      <c r="AX102" s="95" t="s">
        <v>150</v>
      </c>
      <c r="AY102" s="95" t="s">
        <v>150</v>
      </c>
      <c r="AZ102" s="95" t="s">
        <v>150</v>
      </c>
      <c r="BA102" s="95" t="s">
        <v>150</v>
      </c>
      <c r="BB102" s="95" t="s">
        <v>150</v>
      </c>
      <c r="BC102" s="95" t="s">
        <v>150</v>
      </c>
      <c r="BD102" s="95" t="s">
        <v>150</v>
      </c>
      <c r="BE102" s="95" t="s">
        <v>150</v>
      </c>
      <c r="BF102" s="95">
        <v>9.6</v>
      </c>
      <c r="BG102" s="140"/>
      <c r="BH102" s="140"/>
      <c r="BI102" s="140"/>
      <c r="BJ102" s="140"/>
      <c r="BK102" s="140"/>
      <c r="BL102" s="140"/>
      <c r="BM102" s="140"/>
      <c r="BN102" s="140"/>
      <c r="BO102" s="2"/>
      <c r="BP102" s="2"/>
      <c r="BQ102" s="2"/>
      <c r="BR102" s="2"/>
      <c r="BS102" s="2"/>
      <c r="BT102" s="2"/>
      <c r="BU102" s="2"/>
      <c r="BV102" s="2"/>
      <c r="BW102" s="2"/>
      <c r="BX102" s="2"/>
      <c r="BY102" s="2"/>
      <c r="BZ102" s="2"/>
      <c r="CA102" s="2"/>
      <c r="CB102" s="2"/>
      <c r="CC102" s="2"/>
      <c r="CD102" s="2"/>
      <c r="CE102" s="2"/>
      <c r="CF102" s="2"/>
      <c r="CG102" s="2"/>
      <c r="CH102" s="2"/>
    </row>
    <row r="103" spans="1:86" ht="21.75" customHeight="1">
      <c r="A103" s="141"/>
      <c r="B103" s="149"/>
      <c r="C103" s="141"/>
      <c r="D103" s="141"/>
      <c r="E103" s="141"/>
      <c r="F103" s="141"/>
      <c r="G103" s="141"/>
      <c r="H103" s="141"/>
      <c r="I103" s="141"/>
      <c r="J103" s="140"/>
      <c r="K103" s="140"/>
      <c r="L103" s="140"/>
      <c r="M103" s="140"/>
      <c r="N103" s="140"/>
      <c r="O103" s="140"/>
      <c r="P103" s="140"/>
      <c r="Q103" s="140"/>
      <c r="R103" s="140"/>
      <c r="S103" s="140"/>
      <c r="T103" s="140"/>
      <c r="U103" s="140"/>
      <c r="V103" s="140"/>
      <c r="W103" s="140"/>
      <c r="X103" s="141"/>
      <c r="Y103" s="141"/>
      <c r="Z103" s="143" t="s">
        <v>260</v>
      </c>
      <c r="AA103" s="143" t="s">
        <v>261</v>
      </c>
      <c r="AB103" s="143" t="s">
        <v>262</v>
      </c>
      <c r="AC103" s="143" t="s">
        <v>58</v>
      </c>
      <c r="AD103" s="143">
        <v>0</v>
      </c>
      <c r="AE103" s="143">
        <v>2020</v>
      </c>
      <c r="AF103" s="151">
        <v>44197</v>
      </c>
      <c r="AG103" s="151">
        <v>45657</v>
      </c>
      <c r="AH103" s="5" t="s">
        <v>35</v>
      </c>
      <c r="AI103" s="6" t="s">
        <v>150</v>
      </c>
      <c r="AJ103" s="28">
        <v>0.1</v>
      </c>
      <c r="AK103" s="16">
        <v>0.4</v>
      </c>
      <c r="AL103" s="16">
        <v>0.8</v>
      </c>
      <c r="AM103" s="16">
        <v>1</v>
      </c>
      <c r="AN103" s="16" t="s">
        <v>150</v>
      </c>
      <c r="AO103" s="16" t="s">
        <v>150</v>
      </c>
      <c r="AP103" s="16" t="s">
        <v>150</v>
      </c>
      <c r="AQ103" s="16" t="s">
        <v>150</v>
      </c>
      <c r="AR103" s="16" t="s">
        <v>150</v>
      </c>
      <c r="AS103" s="16" t="s">
        <v>150</v>
      </c>
      <c r="AT103" s="17">
        <v>1</v>
      </c>
      <c r="AU103" s="6" t="s">
        <v>150</v>
      </c>
      <c r="AV103" s="74" t="e">
        <f aca="true" t="shared" si="6" ref="AV103:AX103">4000*AJ103-AU103</f>
        <v>#VALUE!</v>
      </c>
      <c r="AW103" s="74" t="e">
        <f t="shared" si="6"/>
        <v>#VALUE!</v>
      </c>
      <c r="AX103" s="74" t="e">
        <f t="shared" si="6"/>
        <v>#VALUE!</v>
      </c>
      <c r="AY103" s="74" t="e">
        <f>10000*AM103-AX103</f>
        <v>#VALUE!</v>
      </c>
      <c r="AZ103" s="9" t="s">
        <v>150</v>
      </c>
      <c r="BA103" s="9" t="s">
        <v>150</v>
      </c>
      <c r="BB103" s="9" t="s">
        <v>150</v>
      </c>
      <c r="BC103" s="9" t="s">
        <v>150</v>
      </c>
      <c r="BD103" s="9" t="s">
        <v>150</v>
      </c>
      <c r="BE103" s="9" t="s">
        <v>150</v>
      </c>
      <c r="BF103" s="9" t="e">
        <f>SUM(AU103:BE103)</f>
        <v>#VALUE!</v>
      </c>
      <c r="BG103" s="139" t="s">
        <v>263</v>
      </c>
      <c r="BH103" s="139" t="s">
        <v>264</v>
      </c>
      <c r="BI103" s="139"/>
      <c r="BJ103" s="139"/>
      <c r="BK103" s="139" t="s">
        <v>42</v>
      </c>
      <c r="BL103" s="139" t="s">
        <v>43</v>
      </c>
      <c r="BM103" s="139"/>
      <c r="BN103" s="139"/>
      <c r="BO103" s="2"/>
      <c r="BP103" s="2"/>
      <c r="BQ103" s="2"/>
      <c r="BR103" s="2"/>
      <c r="BS103" s="2"/>
      <c r="BT103" s="2"/>
      <c r="BU103" s="2"/>
      <c r="BV103" s="2"/>
      <c r="BW103" s="2"/>
      <c r="BX103" s="2"/>
      <c r="BY103" s="2"/>
      <c r="BZ103" s="2"/>
      <c r="CA103" s="2"/>
      <c r="CB103" s="2"/>
      <c r="CC103" s="2"/>
      <c r="CD103" s="2"/>
      <c r="CE103" s="2"/>
      <c r="CF103" s="2"/>
      <c r="CG103" s="2"/>
      <c r="CH103" s="2"/>
    </row>
    <row r="104" spans="1:86" ht="21.75" customHeight="1">
      <c r="A104" s="141"/>
      <c r="B104" s="150"/>
      <c r="C104" s="140"/>
      <c r="D104" s="140"/>
      <c r="E104" s="140"/>
      <c r="F104" s="140"/>
      <c r="G104" s="140"/>
      <c r="H104" s="140"/>
      <c r="I104" s="140"/>
      <c r="J104" s="88" t="s">
        <v>47</v>
      </c>
      <c r="K104" s="92" t="s">
        <v>150</v>
      </c>
      <c r="L104" s="92" t="s">
        <v>200</v>
      </c>
      <c r="M104" s="96" t="s">
        <v>150</v>
      </c>
      <c r="N104" s="96" t="s">
        <v>150</v>
      </c>
      <c r="O104" s="96" t="s">
        <v>150</v>
      </c>
      <c r="P104" s="96" t="s">
        <v>150</v>
      </c>
      <c r="Q104" s="96" t="s">
        <v>150</v>
      </c>
      <c r="R104" s="96" t="s">
        <v>150</v>
      </c>
      <c r="S104" s="96" t="s">
        <v>150</v>
      </c>
      <c r="T104" s="96" t="s">
        <v>150</v>
      </c>
      <c r="U104" s="96" t="s">
        <v>150</v>
      </c>
      <c r="V104" s="92" t="s">
        <v>200</v>
      </c>
      <c r="W104" s="92">
        <v>423.6</v>
      </c>
      <c r="X104" s="140"/>
      <c r="Y104" s="140"/>
      <c r="Z104" s="140"/>
      <c r="AA104" s="140"/>
      <c r="AB104" s="140"/>
      <c r="AC104" s="140"/>
      <c r="AD104" s="140"/>
      <c r="AE104" s="140"/>
      <c r="AF104" s="140"/>
      <c r="AG104" s="140"/>
      <c r="AH104" s="92" t="s">
        <v>47</v>
      </c>
      <c r="AI104" s="122" t="s">
        <v>150</v>
      </c>
      <c r="AJ104" s="123">
        <v>0.1</v>
      </c>
      <c r="AK104" s="123" t="s">
        <v>150</v>
      </c>
      <c r="AL104" s="123" t="s">
        <v>150</v>
      </c>
      <c r="AM104" s="123" t="s">
        <v>150</v>
      </c>
      <c r="AN104" s="123" t="s">
        <v>150</v>
      </c>
      <c r="AO104" s="123" t="s">
        <v>150</v>
      </c>
      <c r="AP104" s="123" t="s">
        <v>150</v>
      </c>
      <c r="AQ104" s="123" t="s">
        <v>150</v>
      </c>
      <c r="AR104" s="123" t="s">
        <v>150</v>
      </c>
      <c r="AS104" s="123" t="s">
        <v>150</v>
      </c>
      <c r="AT104" s="124">
        <v>0.1</v>
      </c>
      <c r="AU104" s="122" t="s">
        <v>150</v>
      </c>
      <c r="AV104" s="125">
        <v>400</v>
      </c>
      <c r="AW104" s="125" t="s">
        <v>150</v>
      </c>
      <c r="AX104" s="125" t="s">
        <v>150</v>
      </c>
      <c r="AY104" s="125" t="s">
        <v>150</v>
      </c>
      <c r="AZ104" s="125" t="s">
        <v>150</v>
      </c>
      <c r="BA104" s="125" t="s">
        <v>150</v>
      </c>
      <c r="BB104" s="125" t="s">
        <v>150</v>
      </c>
      <c r="BC104" s="125" t="s">
        <v>150</v>
      </c>
      <c r="BD104" s="125" t="s">
        <v>150</v>
      </c>
      <c r="BE104" s="125" t="s">
        <v>150</v>
      </c>
      <c r="BF104" s="125">
        <v>400</v>
      </c>
      <c r="BG104" s="140"/>
      <c r="BH104" s="140"/>
      <c r="BI104" s="140"/>
      <c r="BJ104" s="140"/>
      <c r="BK104" s="140"/>
      <c r="BL104" s="140"/>
      <c r="BM104" s="140"/>
      <c r="BN104" s="140"/>
      <c r="BO104" s="2"/>
      <c r="BP104" s="2"/>
      <c r="BQ104" s="2"/>
      <c r="BR104" s="2"/>
      <c r="BS104" s="2"/>
      <c r="BT104" s="2"/>
      <c r="BU104" s="2"/>
      <c r="BV104" s="2"/>
      <c r="BW104" s="2"/>
      <c r="BX104" s="2"/>
      <c r="BY104" s="2"/>
      <c r="BZ104" s="2"/>
      <c r="CA104" s="2"/>
      <c r="CB104" s="2"/>
      <c r="CC104" s="2"/>
      <c r="CD104" s="2"/>
      <c r="CE104" s="2"/>
      <c r="CF104" s="2"/>
      <c r="CG104" s="2"/>
      <c r="CH104" s="2"/>
    </row>
    <row r="105" spans="1:86" ht="12.75" customHeight="1">
      <c r="A105" s="141"/>
      <c r="B105" s="148" t="s">
        <v>265</v>
      </c>
      <c r="C105" s="143" t="s">
        <v>266</v>
      </c>
      <c r="D105" s="143" t="s">
        <v>267</v>
      </c>
      <c r="E105" s="142">
        <v>43831</v>
      </c>
      <c r="F105" s="139" t="s">
        <v>268</v>
      </c>
      <c r="G105" s="139" t="s">
        <v>33</v>
      </c>
      <c r="H105" s="143">
        <v>0</v>
      </c>
      <c r="I105" s="139">
        <v>2018</v>
      </c>
      <c r="J105" s="139" t="s">
        <v>35</v>
      </c>
      <c r="K105" s="172">
        <v>0.003</v>
      </c>
      <c r="L105" s="172">
        <v>0.002</v>
      </c>
      <c r="M105" s="172">
        <v>0.01</v>
      </c>
      <c r="N105" s="172">
        <v>0.01</v>
      </c>
      <c r="O105" s="172">
        <v>0.01</v>
      </c>
      <c r="P105" s="172">
        <v>0.001</v>
      </c>
      <c r="Q105" s="172">
        <v>0.001</v>
      </c>
      <c r="R105" s="172">
        <v>0.001</v>
      </c>
      <c r="S105" s="172">
        <v>0.001</v>
      </c>
      <c r="T105" s="172">
        <v>0.001</v>
      </c>
      <c r="U105" s="172">
        <v>0.001</v>
      </c>
      <c r="V105" s="166">
        <v>0.04</v>
      </c>
      <c r="W105" s="139">
        <v>587.1</v>
      </c>
      <c r="X105" s="143" t="s">
        <v>269</v>
      </c>
      <c r="Y105" s="143" t="s">
        <v>269</v>
      </c>
      <c r="Z105" s="143" t="s">
        <v>270</v>
      </c>
      <c r="AA105" s="143" t="s">
        <v>271</v>
      </c>
      <c r="AB105" s="143" t="s">
        <v>272</v>
      </c>
      <c r="AC105" s="143" t="s">
        <v>33</v>
      </c>
      <c r="AD105" s="143">
        <v>88</v>
      </c>
      <c r="AE105" s="139">
        <v>2018</v>
      </c>
      <c r="AF105" s="142">
        <v>43831</v>
      </c>
      <c r="AG105" s="139" t="s">
        <v>268</v>
      </c>
      <c r="AH105" s="5" t="s">
        <v>35</v>
      </c>
      <c r="AI105" s="6">
        <v>2</v>
      </c>
      <c r="AJ105" s="6">
        <v>2</v>
      </c>
      <c r="AK105" s="6">
        <v>2</v>
      </c>
      <c r="AL105" s="6">
        <v>2</v>
      </c>
      <c r="AM105" s="6">
        <v>2</v>
      </c>
      <c r="AN105" s="6">
        <v>2</v>
      </c>
      <c r="AO105" s="6">
        <v>2</v>
      </c>
      <c r="AP105" s="6">
        <v>2</v>
      </c>
      <c r="AQ105" s="6">
        <v>2</v>
      </c>
      <c r="AR105" s="6">
        <v>2</v>
      </c>
      <c r="AS105" s="6">
        <v>2</v>
      </c>
      <c r="AT105" s="7">
        <v>22</v>
      </c>
      <c r="AU105" s="139">
        <v>50</v>
      </c>
      <c r="AV105" s="164">
        <v>51.5</v>
      </c>
      <c r="AW105" s="164">
        <v>53</v>
      </c>
      <c r="AX105" s="164">
        <v>54.6</v>
      </c>
      <c r="AY105" s="164">
        <v>54</v>
      </c>
      <c r="AZ105" s="164">
        <v>54</v>
      </c>
      <c r="BA105" s="164">
        <v>54</v>
      </c>
      <c r="BB105" s="164">
        <v>54</v>
      </c>
      <c r="BC105" s="164">
        <v>54</v>
      </c>
      <c r="BD105" s="164">
        <v>54</v>
      </c>
      <c r="BE105" s="164">
        <v>54</v>
      </c>
      <c r="BF105" s="164">
        <f>SUM(AU105:BE109)</f>
        <v>587.1</v>
      </c>
      <c r="BG105" s="139" t="s">
        <v>41</v>
      </c>
      <c r="BH105" s="139" t="s">
        <v>42</v>
      </c>
      <c r="BI105" s="139"/>
      <c r="BJ105" s="139"/>
      <c r="BK105" s="139"/>
      <c r="BL105" s="139"/>
      <c r="BM105" s="139"/>
      <c r="BN105" s="139"/>
      <c r="BO105" s="2"/>
      <c r="BP105" s="2"/>
      <c r="BQ105" s="2"/>
      <c r="BR105" s="2"/>
      <c r="BS105" s="2"/>
      <c r="BT105" s="2"/>
      <c r="BU105" s="2"/>
      <c r="BV105" s="2"/>
      <c r="BW105" s="2"/>
      <c r="BX105" s="2"/>
      <c r="BY105" s="2"/>
      <c r="BZ105" s="2"/>
      <c r="CA105" s="2"/>
      <c r="CB105" s="2"/>
      <c r="CC105" s="2"/>
      <c r="CD105" s="2"/>
      <c r="CE105" s="2"/>
      <c r="CF105" s="2"/>
      <c r="CG105" s="2"/>
      <c r="CH105" s="2"/>
    </row>
    <row r="106" spans="1:86" ht="12.75" customHeight="1">
      <c r="A106" s="141"/>
      <c r="B106" s="149"/>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0"/>
      <c r="AA106" s="140"/>
      <c r="AB106" s="140"/>
      <c r="AC106" s="140"/>
      <c r="AD106" s="140"/>
      <c r="AE106" s="140"/>
      <c r="AF106" s="140"/>
      <c r="AG106" s="140"/>
      <c r="AH106" s="92" t="s">
        <v>47</v>
      </c>
      <c r="AI106" s="122">
        <v>2</v>
      </c>
      <c r="AJ106" s="122">
        <v>2</v>
      </c>
      <c r="AK106" s="122" t="s">
        <v>150</v>
      </c>
      <c r="AL106" s="122" t="s">
        <v>150</v>
      </c>
      <c r="AM106" s="122" t="s">
        <v>150</v>
      </c>
      <c r="AN106" s="122" t="s">
        <v>150</v>
      </c>
      <c r="AO106" s="122" t="s">
        <v>150</v>
      </c>
      <c r="AP106" s="122" t="s">
        <v>150</v>
      </c>
      <c r="AQ106" s="122" t="s">
        <v>150</v>
      </c>
      <c r="AR106" s="122" t="s">
        <v>150</v>
      </c>
      <c r="AS106" s="122" t="s">
        <v>150</v>
      </c>
      <c r="AT106" s="126">
        <v>4</v>
      </c>
      <c r="AU106" s="141"/>
      <c r="AV106" s="141"/>
      <c r="AW106" s="141"/>
      <c r="AX106" s="141"/>
      <c r="AY106" s="141"/>
      <c r="AZ106" s="141"/>
      <c r="BA106" s="141"/>
      <c r="BB106" s="141"/>
      <c r="BC106" s="141"/>
      <c r="BD106" s="141"/>
      <c r="BE106" s="141"/>
      <c r="BF106" s="141"/>
      <c r="BG106" s="140"/>
      <c r="BH106" s="140"/>
      <c r="BI106" s="140"/>
      <c r="BJ106" s="140"/>
      <c r="BK106" s="140"/>
      <c r="BL106" s="140"/>
      <c r="BM106" s="140"/>
      <c r="BN106" s="140"/>
      <c r="BO106" s="2"/>
      <c r="BP106" s="2"/>
      <c r="BQ106" s="2"/>
      <c r="BR106" s="2"/>
      <c r="BS106" s="2"/>
      <c r="BT106" s="2"/>
      <c r="BU106" s="2"/>
      <c r="BV106" s="2"/>
      <c r="BW106" s="2"/>
      <c r="BX106" s="2"/>
      <c r="BY106" s="2"/>
      <c r="BZ106" s="2"/>
      <c r="CA106" s="2"/>
      <c r="CB106" s="2"/>
      <c r="CC106" s="2"/>
      <c r="CD106" s="2"/>
      <c r="CE106" s="2"/>
      <c r="CF106" s="2"/>
      <c r="CG106" s="2"/>
      <c r="CH106" s="2"/>
    </row>
    <row r="107" spans="1:86" ht="12.75" customHeight="1">
      <c r="A107" s="141"/>
      <c r="B107" s="149"/>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3" t="s">
        <v>273</v>
      </c>
      <c r="AA107" s="143" t="s">
        <v>274</v>
      </c>
      <c r="AB107" s="143" t="s">
        <v>275</v>
      </c>
      <c r="AC107" s="143" t="s">
        <v>33</v>
      </c>
      <c r="AD107" s="143"/>
      <c r="AE107" s="139">
        <v>2020</v>
      </c>
      <c r="AF107" s="142">
        <v>43831</v>
      </c>
      <c r="AG107" s="139" t="s">
        <v>268</v>
      </c>
      <c r="AH107" s="5" t="s">
        <v>35</v>
      </c>
      <c r="AI107" s="6">
        <v>2</v>
      </c>
      <c r="AJ107" s="6">
        <v>2</v>
      </c>
      <c r="AK107" s="6">
        <v>2</v>
      </c>
      <c r="AL107" s="6">
        <v>2</v>
      </c>
      <c r="AM107" s="6">
        <v>2</v>
      </c>
      <c r="AN107" s="6">
        <v>2</v>
      </c>
      <c r="AO107" s="6">
        <v>2</v>
      </c>
      <c r="AP107" s="6">
        <v>2</v>
      </c>
      <c r="AQ107" s="6">
        <v>2</v>
      </c>
      <c r="AR107" s="6">
        <v>2</v>
      </c>
      <c r="AS107" s="6">
        <v>2</v>
      </c>
      <c r="AT107" s="7">
        <v>22</v>
      </c>
      <c r="AU107" s="141"/>
      <c r="AV107" s="141"/>
      <c r="AW107" s="141"/>
      <c r="AX107" s="141"/>
      <c r="AY107" s="141"/>
      <c r="AZ107" s="141"/>
      <c r="BA107" s="141"/>
      <c r="BB107" s="141"/>
      <c r="BC107" s="141"/>
      <c r="BD107" s="141"/>
      <c r="BE107" s="141"/>
      <c r="BF107" s="141"/>
      <c r="BG107" s="139" t="s">
        <v>41</v>
      </c>
      <c r="BH107" s="139" t="s">
        <v>42</v>
      </c>
      <c r="BI107" s="139"/>
      <c r="BJ107" s="139"/>
      <c r="BK107" s="139"/>
      <c r="BL107" s="139"/>
      <c r="BM107" s="139"/>
      <c r="BN107" s="139"/>
      <c r="BO107" s="2"/>
      <c r="BP107" s="2"/>
      <c r="BQ107" s="2"/>
      <c r="BR107" s="2"/>
      <c r="BS107" s="2"/>
      <c r="BT107" s="2"/>
      <c r="BU107" s="2"/>
      <c r="BV107" s="2"/>
      <c r="BW107" s="2"/>
      <c r="BX107" s="2"/>
      <c r="BY107" s="2"/>
      <c r="BZ107" s="2"/>
      <c r="CA107" s="2"/>
      <c r="CB107" s="2"/>
      <c r="CC107" s="2"/>
      <c r="CD107" s="2"/>
      <c r="CE107" s="2"/>
      <c r="CF107" s="2"/>
      <c r="CG107" s="2"/>
      <c r="CH107" s="2"/>
    </row>
    <row r="108" spans="1:86" ht="12.75" customHeight="1">
      <c r="A108" s="141"/>
      <c r="B108" s="149"/>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0"/>
      <c r="AA108" s="140"/>
      <c r="AB108" s="140"/>
      <c r="AC108" s="140"/>
      <c r="AD108" s="140"/>
      <c r="AE108" s="140"/>
      <c r="AF108" s="140"/>
      <c r="AG108" s="140"/>
      <c r="AH108" s="92" t="s">
        <v>47</v>
      </c>
      <c r="AI108" s="122">
        <v>2</v>
      </c>
      <c r="AJ108" s="122">
        <v>2</v>
      </c>
      <c r="AK108" s="122" t="s">
        <v>150</v>
      </c>
      <c r="AL108" s="122" t="s">
        <v>150</v>
      </c>
      <c r="AM108" s="122" t="s">
        <v>150</v>
      </c>
      <c r="AN108" s="122" t="s">
        <v>150</v>
      </c>
      <c r="AO108" s="122" t="s">
        <v>150</v>
      </c>
      <c r="AP108" s="122" t="s">
        <v>150</v>
      </c>
      <c r="AQ108" s="122" t="s">
        <v>150</v>
      </c>
      <c r="AR108" s="122" t="s">
        <v>150</v>
      </c>
      <c r="AS108" s="122" t="s">
        <v>150</v>
      </c>
      <c r="AT108" s="126">
        <v>4</v>
      </c>
      <c r="AU108" s="141"/>
      <c r="AV108" s="141"/>
      <c r="AW108" s="141"/>
      <c r="AX108" s="141"/>
      <c r="AY108" s="141"/>
      <c r="AZ108" s="141"/>
      <c r="BA108" s="141"/>
      <c r="BB108" s="141"/>
      <c r="BC108" s="141"/>
      <c r="BD108" s="141"/>
      <c r="BE108" s="141"/>
      <c r="BF108" s="141"/>
      <c r="BG108" s="140"/>
      <c r="BH108" s="140"/>
      <c r="BI108" s="140"/>
      <c r="BJ108" s="140"/>
      <c r="BK108" s="140"/>
      <c r="BL108" s="140"/>
      <c r="BM108" s="140"/>
      <c r="BN108" s="140"/>
      <c r="BO108" s="2"/>
      <c r="BP108" s="2"/>
      <c r="BQ108" s="2"/>
      <c r="BR108" s="2"/>
      <c r="BS108" s="2"/>
      <c r="BT108" s="2"/>
      <c r="BU108" s="2"/>
      <c r="BV108" s="2"/>
      <c r="BW108" s="2"/>
      <c r="BX108" s="2"/>
      <c r="BY108" s="2"/>
      <c r="BZ108" s="2"/>
      <c r="CA108" s="2"/>
      <c r="CB108" s="2"/>
      <c r="CC108" s="2"/>
      <c r="CD108" s="2"/>
      <c r="CE108" s="2"/>
      <c r="CF108" s="2"/>
      <c r="CG108" s="2"/>
      <c r="CH108" s="2"/>
    </row>
    <row r="109" spans="1:86" ht="12.75" customHeight="1">
      <c r="A109" s="141"/>
      <c r="B109" s="149"/>
      <c r="C109" s="141"/>
      <c r="D109" s="141"/>
      <c r="E109" s="141"/>
      <c r="F109" s="141"/>
      <c r="G109" s="141"/>
      <c r="H109" s="141"/>
      <c r="I109" s="141"/>
      <c r="J109" s="140"/>
      <c r="K109" s="140"/>
      <c r="L109" s="140"/>
      <c r="M109" s="140"/>
      <c r="N109" s="140"/>
      <c r="O109" s="140"/>
      <c r="P109" s="140"/>
      <c r="Q109" s="140"/>
      <c r="R109" s="140"/>
      <c r="S109" s="140"/>
      <c r="T109" s="140"/>
      <c r="U109" s="140"/>
      <c r="V109" s="140"/>
      <c r="W109" s="140"/>
      <c r="X109" s="141"/>
      <c r="Y109" s="141"/>
      <c r="Z109" s="143" t="s">
        <v>276</v>
      </c>
      <c r="AA109" s="143" t="s">
        <v>277</v>
      </c>
      <c r="AB109" s="143" t="s">
        <v>278</v>
      </c>
      <c r="AC109" s="143" t="s">
        <v>33</v>
      </c>
      <c r="AD109" s="143"/>
      <c r="AE109" s="139">
        <v>2020</v>
      </c>
      <c r="AF109" s="142">
        <v>43831</v>
      </c>
      <c r="AG109" s="139" t="s">
        <v>268</v>
      </c>
      <c r="AH109" s="5" t="s">
        <v>35</v>
      </c>
      <c r="AI109" s="6">
        <v>2</v>
      </c>
      <c r="AJ109" s="6">
        <v>2</v>
      </c>
      <c r="AK109" s="6">
        <v>2</v>
      </c>
      <c r="AL109" s="6">
        <v>2</v>
      </c>
      <c r="AM109" s="6">
        <v>2</v>
      </c>
      <c r="AN109" s="6">
        <v>2</v>
      </c>
      <c r="AO109" s="6">
        <v>2</v>
      </c>
      <c r="AP109" s="6">
        <v>2</v>
      </c>
      <c r="AQ109" s="6">
        <v>2</v>
      </c>
      <c r="AR109" s="6">
        <v>2</v>
      </c>
      <c r="AS109" s="6">
        <v>2</v>
      </c>
      <c r="AT109" s="7">
        <v>22</v>
      </c>
      <c r="AU109" s="141"/>
      <c r="AV109" s="141"/>
      <c r="AW109" s="141"/>
      <c r="AX109" s="141"/>
      <c r="AY109" s="141"/>
      <c r="AZ109" s="141"/>
      <c r="BA109" s="141"/>
      <c r="BB109" s="141"/>
      <c r="BC109" s="141"/>
      <c r="BD109" s="141"/>
      <c r="BE109" s="141"/>
      <c r="BF109" s="141"/>
      <c r="BG109" s="139" t="s">
        <v>41</v>
      </c>
      <c r="BH109" s="139" t="s">
        <v>42</v>
      </c>
      <c r="BI109" s="139"/>
      <c r="BJ109" s="139"/>
      <c r="BK109" s="139"/>
      <c r="BL109" s="139"/>
      <c r="BM109" s="139"/>
      <c r="BN109" s="139"/>
      <c r="BO109" s="2"/>
      <c r="BP109" s="2"/>
      <c r="BQ109" s="2"/>
      <c r="BR109" s="2"/>
      <c r="BS109" s="2"/>
      <c r="BT109" s="2"/>
      <c r="BU109" s="2"/>
      <c r="BV109" s="2"/>
      <c r="BW109" s="2"/>
      <c r="BX109" s="2"/>
      <c r="BY109" s="2"/>
      <c r="BZ109" s="2"/>
      <c r="CA109" s="2"/>
      <c r="CB109" s="2"/>
      <c r="CC109" s="2"/>
      <c r="CD109" s="2"/>
      <c r="CE109" s="2"/>
      <c r="CF109" s="2"/>
      <c r="CG109" s="2"/>
      <c r="CH109" s="2"/>
    </row>
    <row r="110" spans="1:86" ht="12.75" customHeight="1">
      <c r="A110" s="141"/>
      <c r="B110" s="149"/>
      <c r="C110" s="141"/>
      <c r="D110" s="141"/>
      <c r="E110" s="141"/>
      <c r="F110" s="141"/>
      <c r="G110" s="141"/>
      <c r="H110" s="141"/>
      <c r="I110" s="141"/>
      <c r="J110" s="169" t="s">
        <v>47</v>
      </c>
      <c r="K110" s="173">
        <v>0.003</v>
      </c>
      <c r="L110" s="173">
        <v>0.005</v>
      </c>
      <c r="M110" s="173" t="s">
        <v>150</v>
      </c>
      <c r="N110" s="173" t="s">
        <v>150</v>
      </c>
      <c r="O110" s="173" t="s">
        <v>150</v>
      </c>
      <c r="P110" s="173" t="s">
        <v>150</v>
      </c>
      <c r="Q110" s="173" t="s">
        <v>150</v>
      </c>
      <c r="R110" s="173" t="s">
        <v>150</v>
      </c>
      <c r="S110" s="173" t="s">
        <v>150</v>
      </c>
      <c r="T110" s="173" t="s">
        <v>150</v>
      </c>
      <c r="U110" s="173" t="s">
        <v>150</v>
      </c>
      <c r="V110" s="173">
        <v>0.005</v>
      </c>
      <c r="W110" s="169">
        <v>101.5</v>
      </c>
      <c r="X110" s="141"/>
      <c r="Y110" s="141"/>
      <c r="Z110" s="141"/>
      <c r="AA110" s="141"/>
      <c r="AB110" s="141"/>
      <c r="AC110" s="141"/>
      <c r="AD110" s="141"/>
      <c r="AE110" s="141"/>
      <c r="AF110" s="141"/>
      <c r="AG110" s="141"/>
      <c r="AH110" s="161" t="s">
        <v>47</v>
      </c>
      <c r="AI110" s="165">
        <v>2</v>
      </c>
      <c r="AJ110" s="165">
        <v>2</v>
      </c>
      <c r="AK110" s="165" t="s">
        <v>150</v>
      </c>
      <c r="AL110" s="165" t="s">
        <v>150</v>
      </c>
      <c r="AM110" s="165" t="s">
        <v>150</v>
      </c>
      <c r="AN110" s="165" t="s">
        <v>150</v>
      </c>
      <c r="AO110" s="165" t="s">
        <v>150</v>
      </c>
      <c r="AP110" s="165" t="s">
        <v>150</v>
      </c>
      <c r="AQ110" s="165" t="s">
        <v>150</v>
      </c>
      <c r="AR110" s="165" t="s">
        <v>150</v>
      </c>
      <c r="AS110" s="165" t="s">
        <v>150</v>
      </c>
      <c r="AT110" s="165">
        <v>4</v>
      </c>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2"/>
      <c r="BP110" s="2"/>
      <c r="BQ110" s="2"/>
      <c r="BR110" s="2"/>
      <c r="BS110" s="2"/>
      <c r="BT110" s="2"/>
      <c r="BU110" s="2"/>
      <c r="BV110" s="2"/>
      <c r="BW110" s="2"/>
      <c r="BX110" s="2"/>
      <c r="BY110" s="2"/>
      <c r="BZ110" s="2"/>
      <c r="CA110" s="2"/>
      <c r="CB110" s="2"/>
      <c r="CC110" s="2"/>
      <c r="CD110" s="2"/>
      <c r="CE110" s="2"/>
      <c r="CF110" s="2"/>
      <c r="CG110" s="2"/>
      <c r="CH110" s="2"/>
    </row>
    <row r="111" spans="1:86" ht="12.75" customHeight="1">
      <c r="A111" s="141"/>
      <c r="B111" s="150"/>
      <c r="C111" s="140"/>
      <c r="D111" s="140"/>
      <c r="E111" s="140"/>
      <c r="F111" s="140"/>
      <c r="G111" s="140"/>
      <c r="H111" s="140"/>
      <c r="I111" s="140"/>
      <c r="J111" s="162"/>
      <c r="K111" s="162"/>
      <c r="L111" s="162"/>
      <c r="M111" s="162"/>
      <c r="N111" s="162"/>
      <c r="O111" s="162"/>
      <c r="P111" s="162"/>
      <c r="Q111" s="162"/>
      <c r="R111" s="162"/>
      <c r="S111" s="162"/>
      <c r="T111" s="162"/>
      <c r="U111" s="162"/>
      <c r="V111" s="162"/>
      <c r="W111" s="162"/>
      <c r="X111" s="140"/>
      <c r="Y111" s="140"/>
      <c r="Z111" s="140"/>
      <c r="AA111" s="140"/>
      <c r="AB111" s="140"/>
      <c r="AC111" s="140"/>
      <c r="AD111" s="140"/>
      <c r="AE111" s="140"/>
      <c r="AF111" s="140"/>
      <c r="AG111" s="140"/>
      <c r="AH111" s="162"/>
      <c r="AI111" s="162"/>
      <c r="AJ111" s="162"/>
      <c r="AK111" s="162"/>
      <c r="AL111" s="162"/>
      <c r="AM111" s="162"/>
      <c r="AN111" s="162"/>
      <c r="AO111" s="162"/>
      <c r="AP111" s="162"/>
      <c r="AQ111" s="162"/>
      <c r="AR111" s="162"/>
      <c r="AS111" s="162"/>
      <c r="AT111" s="162"/>
      <c r="AU111" s="122">
        <v>50</v>
      </c>
      <c r="AV111" s="122">
        <v>51.5</v>
      </c>
      <c r="AW111" s="122" t="s">
        <v>150</v>
      </c>
      <c r="AX111" s="122" t="s">
        <v>150</v>
      </c>
      <c r="AY111" s="122" t="s">
        <v>150</v>
      </c>
      <c r="AZ111" s="122" t="s">
        <v>150</v>
      </c>
      <c r="BA111" s="122" t="s">
        <v>150</v>
      </c>
      <c r="BB111" s="122" t="s">
        <v>150</v>
      </c>
      <c r="BC111" s="122" t="s">
        <v>150</v>
      </c>
      <c r="BD111" s="122" t="s">
        <v>150</v>
      </c>
      <c r="BE111" s="122" t="s">
        <v>150</v>
      </c>
      <c r="BF111" s="122">
        <f>AU111+AV111</f>
        <v>101.5</v>
      </c>
      <c r="BG111" s="140"/>
      <c r="BH111" s="140"/>
      <c r="BI111" s="140"/>
      <c r="BJ111" s="140"/>
      <c r="BK111" s="140"/>
      <c r="BL111" s="140"/>
      <c r="BM111" s="140"/>
      <c r="BN111" s="140"/>
      <c r="BO111" s="2"/>
      <c r="BP111" s="2"/>
      <c r="BQ111" s="2"/>
      <c r="BR111" s="2"/>
      <c r="BS111" s="2"/>
      <c r="BT111" s="2"/>
      <c r="BU111" s="2"/>
      <c r="BV111" s="2"/>
      <c r="BW111" s="2"/>
      <c r="BX111" s="2"/>
      <c r="BY111" s="2"/>
      <c r="BZ111" s="2"/>
      <c r="CA111" s="2"/>
      <c r="CB111" s="2"/>
      <c r="CC111" s="2"/>
      <c r="CD111" s="2"/>
      <c r="CE111" s="2"/>
      <c r="CF111" s="2"/>
      <c r="CG111" s="2"/>
      <c r="CH111" s="2"/>
    </row>
    <row r="112" spans="1:86" ht="18.75" customHeight="1">
      <c r="A112" s="141"/>
      <c r="B112" s="148" t="s">
        <v>279</v>
      </c>
      <c r="C112" s="143" t="s">
        <v>280</v>
      </c>
      <c r="D112" s="143" t="s">
        <v>281</v>
      </c>
      <c r="E112" s="142">
        <v>44201</v>
      </c>
      <c r="F112" s="142">
        <v>47848</v>
      </c>
      <c r="G112" s="142" t="s">
        <v>58</v>
      </c>
      <c r="H112" s="143" t="s">
        <v>282</v>
      </c>
      <c r="I112" s="139">
        <v>2018</v>
      </c>
      <c r="J112" s="139" t="s">
        <v>35</v>
      </c>
      <c r="K112" s="166" t="s">
        <v>150</v>
      </c>
      <c r="L112" s="166" t="s">
        <v>150</v>
      </c>
      <c r="M112" s="166" t="s">
        <v>150</v>
      </c>
      <c r="N112" s="166" t="s">
        <v>283</v>
      </c>
      <c r="O112" s="166" t="s">
        <v>284</v>
      </c>
      <c r="P112" s="166" t="s">
        <v>284</v>
      </c>
      <c r="Q112" s="166" t="s">
        <v>284</v>
      </c>
      <c r="R112" s="166" t="s">
        <v>284</v>
      </c>
      <c r="S112" s="166" t="s">
        <v>283</v>
      </c>
      <c r="T112" s="166" t="s">
        <v>283</v>
      </c>
      <c r="U112" s="166" t="s">
        <v>283</v>
      </c>
      <c r="V112" s="166">
        <v>0.02</v>
      </c>
      <c r="W112" s="139" t="s">
        <v>285</v>
      </c>
      <c r="X112" s="139" t="s">
        <v>269</v>
      </c>
      <c r="Y112" s="139" t="s">
        <v>269</v>
      </c>
      <c r="Z112" s="143" t="s">
        <v>286</v>
      </c>
      <c r="AA112" s="143" t="s">
        <v>287</v>
      </c>
      <c r="AB112" s="143" t="s">
        <v>288</v>
      </c>
      <c r="AC112" s="143" t="s">
        <v>33</v>
      </c>
      <c r="AD112" s="143"/>
      <c r="AE112" s="139">
        <v>2020</v>
      </c>
      <c r="AF112" s="142">
        <v>44201</v>
      </c>
      <c r="AG112" s="142" t="s">
        <v>289</v>
      </c>
      <c r="AH112" s="5" t="s">
        <v>35</v>
      </c>
      <c r="AI112" s="49" t="s">
        <v>150</v>
      </c>
      <c r="AJ112" s="6">
        <v>1</v>
      </c>
      <c r="AK112" s="49" t="s">
        <v>150</v>
      </c>
      <c r="AL112" s="49" t="s">
        <v>150</v>
      </c>
      <c r="AM112" s="49" t="s">
        <v>150</v>
      </c>
      <c r="AN112" s="49" t="s">
        <v>150</v>
      </c>
      <c r="AO112" s="49" t="s">
        <v>150</v>
      </c>
      <c r="AP112" s="49" t="s">
        <v>150</v>
      </c>
      <c r="AQ112" s="49" t="s">
        <v>150</v>
      </c>
      <c r="AR112" s="49" t="s">
        <v>150</v>
      </c>
      <c r="AS112" s="49" t="s">
        <v>150</v>
      </c>
      <c r="AT112" s="7">
        <f>SUM(AI112:AS112)</f>
        <v>1</v>
      </c>
      <c r="AU112" s="49" t="s">
        <v>150</v>
      </c>
      <c r="AV112" s="9">
        <v>9</v>
      </c>
      <c r="AW112" s="50" t="s">
        <v>150</v>
      </c>
      <c r="AX112" s="50" t="s">
        <v>150</v>
      </c>
      <c r="AY112" s="50" t="s">
        <v>150</v>
      </c>
      <c r="AZ112" s="50" t="s">
        <v>150</v>
      </c>
      <c r="BA112" s="50" t="s">
        <v>150</v>
      </c>
      <c r="BB112" s="50" t="s">
        <v>150</v>
      </c>
      <c r="BC112" s="50" t="s">
        <v>150</v>
      </c>
      <c r="BD112" s="50" t="s">
        <v>150</v>
      </c>
      <c r="BE112" s="50" t="s">
        <v>150</v>
      </c>
      <c r="BF112" s="9">
        <f>SUM(AU112:BE112)</f>
        <v>9</v>
      </c>
      <c r="BG112" s="143" t="s">
        <v>41</v>
      </c>
      <c r="BH112" s="143" t="s">
        <v>42</v>
      </c>
      <c r="BI112" s="143"/>
      <c r="BJ112" s="143"/>
      <c r="BK112" s="143"/>
      <c r="BL112" s="143"/>
      <c r="BM112" s="143"/>
      <c r="BN112" s="143"/>
      <c r="BO112" s="2"/>
      <c r="BP112" s="2"/>
      <c r="BQ112" s="2"/>
      <c r="BR112" s="2"/>
      <c r="BS112" s="2"/>
      <c r="BT112" s="2"/>
      <c r="BU112" s="2"/>
      <c r="BV112" s="2"/>
      <c r="BW112" s="2"/>
      <c r="BX112" s="2"/>
      <c r="BY112" s="2"/>
      <c r="BZ112" s="2"/>
      <c r="CA112" s="2"/>
      <c r="CB112" s="2"/>
      <c r="CC112" s="2"/>
      <c r="CD112" s="2"/>
      <c r="CE112" s="2"/>
      <c r="CF112" s="2"/>
      <c r="CG112" s="2"/>
      <c r="CH112" s="2"/>
    </row>
    <row r="113" spans="1:86" ht="18.75" customHeight="1">
      <c r="A113" s="141"/>
      <c r="B113" s="149"/>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0"/>
      <c r="AA113" s="140"/>
      <c r="AB113" s="140"/>
      <c r="AC113" s="140"/>
      <c r="AD113" s="140"/>
      <c r="AE113" s="140"/>
      <c r="AF113" s="140"/>
      <c r="AG113" s="140"/>
      <c r="AH113" s="92" t="s">
        <v>47</v>
      </c>
      <c r="AI113" s="127" t="s">
        <v>150</v>
      </c>
      <c r="AJ113" s="122">
        <v>1</v>
      </c>
      <c r="AK113" s="127" t="s">
        <v>150</v>
      </c>
      <c r="AL113" s="127" t="s">
        <v>150</v>
      </c>
      <c r="AM113" s="127" t="s">
        <v>150</v>
      </c>
      <c r="AN113" s="127" t="s">
        <v>150</v>
      </c>
      <c r="AO113" s="127" t="s">
        <v>150</v>
      </c>
      <c r="AP113" s="127" t="s">
        <v>150</v>
      </c>
      <c r="AQ113" s="127" t="s">
        <v>150</v>
      </c>
      <c r="AR113" s="127" t="s">
        <v>150</v>
      </c>
      <c r="AS113" s="127" t="s">
        <v>150</v>
      </c>
      <c r="AT113" s="126">
        <v>1</v>
      </c>
      <c r="AU113" s="127" t="s">
        <v>150</v>
      </c>
      <c r="AV113" s="125">
        <v>9</v>
      </c>
      <c r="AW113" s="128" t="s">
        <v>150</v>
      </c>
      <c r="AX113" s="128" t="s">
        <v>150</v>
      </c>
      <c r="AY113" s="128" t="s">
        <v>150</v>
      </c>
      <c r="AZ113" s="128" t="s">
        <v>150</v>
      </c>
      <c r="BA113" s="128" t="s">
        <v>150</v>
      </c>
      <c r="BB113" s="128" t="s">
        <v>150</v>
      </c>
      <c r="BC113" s="128" t="s">
        <v>150</v>
      </c>
      <c r="BD113" s="128" t="s">
        <v>150</v>
      </c>
      <c r="BE113" s="128" t="s">
        <v>150</v>
      </c>
      <c r="BF113" s="125">
        <v>9</v>
      </c>
      <c r="BG113" s="140"/>
      <c r="BH113" s="140"/>
      <c r="BI113" s="140"/>
      <c r="BJ113" s="140"/>
      <c r="BK113" s="140"/>
      <c r="BL113" s="140"/>
      <c r="BM113" s="140"/>
      <c r="BN113" s="140"/>
      <c r="BO113" s="2"/>
      <c r="BP113" s="2"/>
      <c r="BQ113" s="2"/>
      <c r="BR113" s="2"/>
      <c r="BS113" s="2"/>
      <c r="BT113" s="2"/>
      <c r="BU113" s="2"/>
      <c r="BV113" s="2"/>
      <c r="BW113" s="2"/>
      <c r="BX113" s="2"/>
      <c r="BY113" s="2"/>
      <c r="BZ113" s="2"/>
      <c r="CA113" s="2"/>
      <c r="CB113" s="2"/>
      <c r="CC113" s="2"/>
      <c r="CD113" s="2"/>
      <c r="CE113" s="2"/>
      <c r="CF113" s="2"/>
      <c r="CG113" s="2"/>
      <c r="CH113" s="2"/>
    </row>
    <row r="114" spans="1:86" ht="18.75" customHeight="1">
      <c r="A114" s="141"/>
      <c r="B114" s="149"/>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3" t="s">
        <v>290</v>
      </c>
      <c r="AA114" s="143" t="s">
        <v>291</v>
      </c>
      <c r="AB114" s="143" t="s">
        <v>292</v>
      </c>
      <c r="AC114" s="143" t="s">
        <v>33</v>
      </c>
      <c r="AD114" s="143"/>
      <c r="AE114" s="139">
        <v>2020</v>
      </c>
      <c r="AF114" s="142">
        <v>44203</v>
      </c>
      <c r="AG114" s="142" t="s">
        <v>293</v>
      </c>
      <c r="AH114" s="5" t="s">
        <v>35</v>
      </c>
      <c r="AI114" s="6" t="s">
        <v>150</v>
      </c>
      <c r="AJ114" s="6">
        <v>3</v>
      </c>
      <c r="AK114" s="5">
        <v>3</v>
      </c>
      <c r="AL114" s="6" t="s">
        <v>150</v>
      </c>
      <c r="AM114" s="6" t="s">
        <v>150</v>
      </c>
      <c r="AN114" s="6" t="s">
        <v>150</v>
      </c>
      <c r="AO114" s="6" t="s">
        <v>150</v>
      </c>
      <c r="AP114" s="6" t="s">
        <v>150</v>
      </c>
      <c r="AQ114" s="6" t="s">
        <v>150</v>
      </c>
      <c r="AR114" s="6" t="s">
        <v>150</v>
      </c>
      <c r="AS114" s="6" t="s">
        <v>150</v>
      </c>
      <c r="AT114" s="7">
        <f>SUM(AI114:AS114)</f>
        <v>6</v>
      </c>
      <c r="AU114" s="49" t="s">
        <v>150</v>
      </c>
      <c r="AV114" s="9">
        <v>4</v>
      </c>
      <c r="AW114" s="9">
        <v>5</v>
      </c>
      <c r="AX114" s="50" t="s">
        <v>150</v>
      </c>
      <c r="AY114" s="50" t="s">
        <v>150</v>
      </c>
      <c r="AZ114" s="50" t="s">
        <v>150</v>
      </c>
      <c r="BA114" s="50" t="s">
        <v>150</v>
      </c>
      <c r="BB114" s="50" t="s">
        <v>150</v>
      </c>
      <c r="BC114" s="50" t="s">
        <v>150</v>
      </c>
      <c r="BD114" s="50" t="s">
        <v>150</v>
      </c>
      <c r="BE114" s="50" t="s">
        <v>150</v>
      </c>
      <c r="BF114" s="9">
        <f>SUM(AU114:BE114)</f>
        <v>9</v>
      </c>
      <c r="BG114" s="143" t="s">
        <v>41</v>
      </c>
      <c r="BH114" s="143" t="s">
        <v>294</v>
      </c>
      <c r="BI114" s="143"/>
      <c r="BJ114" s="143"/>
      <c r="BK114" s="143" t="s">
        <v>295</v>
      </c>
      <c r="BL114" s="143" t="s">
        <v>296</v>
      </c>
      <c r="BM114" s="143"/>
      <c r="BN114" s="143"/>
      <c r="BO114" s="2"/>
      <c r="BP114" s="2"/>
      <c r="BQ114" s="2"/>
      <c r="BR114" s="2"/>
      <c r="BS114" s="2"/>
      <c r="BT114" s="2"/>
      <c r="BU114" s="2"/>
      <c r="BV114" s="2"/>
      <c r="BW114" s="2"/>
      <c r="BX114" s="2"/>
      <c r="BY114" s="2"/>
      <c r="BZ114" s="2"/>
      <c r="CA114" s="2"/>
      <c r="CB114" s="2"/>
      <c r="CC114" s="2"/>
      <c r="CD114" s="2"/>
      <c r="CE114" s="2"/>
      <c r="CF114" s="2"/>
      <c r="CG114" s="2"/>
      <c r="CH114" s="2"/>
    </row>
    <row r="115" spans="1:86" ht="18.75" customHeight="1">
      <c r="A115" s="141"/>
      <c r="B115" s="149"/>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0" t="s">
        <v>68</v>
      </c>
      <c r="AI115" s="45" t="s">
        <v>150</v>
      </c>
      <c r="AJ115" s="47">
        <v>1</v>
      </c>
      <c r="AK115" s="47">
        <v>5</v>
      </c>
      <c r="AL115" s="45" t="s">
        <v>150</v>
      </c>
      <c r="AM115" s="45" t="s">
        <v>150</v>
      </c>
      <c r="AN115" s="45" t="s">
        <v>150</v>
      </c>
      <c r="AO115" s="45" t="s">
        <v>150</v>
      </c>
      <c r="AP115" s="45" t="s">
        <v>150</v>
      </c>
      <c r="AQ115" s="45" t="s">
        <v>150</v>
      </c>
      <c r="AR115" s="45" t="s">
        <v>150</v>
      </c>
      <c r="AS115" s="45" t="s">
        <v>150</v>
      </c>
      <c r="AT115" s="48">
        <v>6</v>
      </c>
      <c r="AU115" s="51" t="s">
        <v>150</v>
      </c>
      <c r="AV115" s="46" t="s">
        <v>150</v>
      </c>
      <c r="AW115" s="46">
        <v>7.7</v>
      </c>
      <c r="AX115" s="52" t="s">
        <v>150</v>
      </c>
      <c r="AY115" s="52" t="s">
        <v>150</v>
      </c>
      <c r="AZ115" s="52" t="s">
        <v>150</v>
      </c>
      <c r="BA115" s="52" t="s">
        <v>150</v>
      </c>
      <c r="BB115" s="52" t="s">
        <v>150</v>
      </c>
      <c r="BC115" s="52" t="s">
        <v>150</v>
      </c>
      <c r="BD115" s="52" t="s">
        <v>150</v>
      </c>
      <c r="BE115" s="52" t="s">
        <v>150</v>
      </c>
      <c r="BF115" s="46">
        <v>9</v>
      </c>
      <c r="BG115" s="141"/>
      <c r="BH115" s="141"/>
      <c r="BI115" s="141"/>
      <c r="BJ115" s="141"/>
      <c r="BK115" s="141"/>
      <c r="BL115" s="141"/>
      <c r="BM115" s="141"/>
      <c r="BN115" s="141"/>
      <c r="BO115" s="2"/>
      <c r="BP115" s="2"/>
      <c r="BQ115" s="2"/>
      <c r="BR115" s="2"/>
      <c r="BS115" s="2"/>
      <c r="BT115" s="2"/>
      <c r="BU115" s="2"/>
      <c r="BV115" s="2"/>
      <c r="BW115" s="2"/>
      <c r="BX115" s="2"/>
      <c r="BY115" s="2"/>
      <c r="BZ115" s="2"/>
      <c r="CA115" s="2"/>
      <c r="CB115" s="2"/>
      <c r="CC115" s="2"/>
      <c r="CD115" s="2"/>
      <c r="CE115" s="2"/>
      <c r="CF115" s="2"/>
      <c r="CG115" s="2"/>
      <c r="CH115" s="2"/>
    </row>
    <row r="116" spans="1:86" ht="18.75" customHeight="1">
      <c r="A116" s="141"/>
      <c r="B116" s="149"/>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0"/>
      <c r="AA116" s="140"/>
      <c r="AB116" s="140"/>
      <c r="AC116" s="140"/>
      <c r="AD116" s="140"/>
      <c r="AE116" s="140"/>
      <c r="AF116" s="140"/>
      <c r="AG116" s="140"/>
      <c r="AH116" s="92" t="s">
        <v>47</v>
      </c>
      <c r="AI116" s="122" t="s">
        <v>150</v>
      </c>
      <c r="AJ116" s="122">
        <v>1</v>
      </c>
      <c r="AK116" s="122" t="s">
        <v>150</v>
      </c>
      <c r="AL116" s="122" t="s">
        <v>150</v>
      </c>
      <c r="AM116" s="122" t="s">
        <v>150</v>
      </c>
      <c r="AN116" s="122" t="s">
        <v>150</v>
      </c>
      <c r="AO116" s="122" t="s">
        <v>150</v>
      </c>
      <c r="AP116" s="122" t="s">
        <v>150</v>
      </c>
      <c r="AQ116" s="122" t="s">
        <v>150</v>
      </c>
      <c r="AR116" s="122" t="s">
        <v>150</v>
      </c>
      <c r="AS116" s="122" t="s">
        <v>150</v>
      </c>
      <c r="AT116" s="126">
        <v>1</v>
      </c>
      <c r="AU116" s="127" t="s">
        <v>150</v>
      </c>
      <c r="AV116" s="125">
        <v>1.3</v>
      </c>
      <c r="AW116" s="125" t="s">
        <v>150</v>
      </c>
      <c r="AX116" s="128" t="s">
        <v>150</v>
      </c>
      <c r="AY116" s="128" t="s">
        <v>150</v>
      </c>
      <c r="AZ116" s="128" t="s">
        <v>150</v>
      </c>
      <c r="BA116" s="128" t="s">
        <v>150</v>
      </c>
      <c r="BB116" s="128" t="s">
        <v>150</v>
      </c>
      <c r="BC116" s="128" t="s">
        <v>150</v>
      </c>
      <c r="BD116" s="128" t="s">
        <v>150</v>
      </c>
      <c r="BE116" s="128" t="s">
        <v>150</v>
      </c>
      <c r="BF116" s="125">
        <v>1.3</v>
      </c>
      <c r="BG116" s="140"/>
      <c r="BH116" s="140"/>
      <c r="BI116" s="140"/>
      <c r="BJ116" s="140"/>
      <c r="BK116" s="140"/>
      <c r="BL116" s="140"/>
      <c r="BM116" s="140"/>
      <c r="BN116" s="140"/>
      <c r="BO116" s="2"/>
      <c r="BP116" s="2"/>
      <c r="BQ116" s="2"/>
      <c r="BR116" s="2"/>
      <c r="BS116" s="2"/>
      <c r="BT116" s="2"/>
      <c r="BU116" s="2"/>
      <c r="BV116" s="2"/>
      <c r="BW116" s="2"/>
      <c r="BX116" s="2"/>
      <c r="BY116" s="2"/>
      <c r="BZ116" s="2"/>
      <c r="CA116" s="2"/>
      <c r="CB116" s="2"/>
      <c r="CC116" s="2"/>
      <c r="CD116" s="2"/>
      <c r="CE116" s="2"/>
      <c r="CF116" s="2"/>
      <c r="CG116" s="2"/>
      <c r="CH116" s="2"/>
    </row>
    <row r="117" spans="1:86" ht="18.75" customHeight="1">
      <c r="A117" s="141"/>
      <c r="B117" s="149"/>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3" t="s">
        <v>297</v>
      </c>
      <c r="AA117" s="143" t="s">
        <v>298</v>
      </c>
      <c r="AB117" s="143" t="s">
        <v>299</v>
      </c>
      <c r="AC117" s="143" t="s">
        <v>33</v>
      </c>
      <c r="AD117" s="143"/>
      <c r="AE117" s="139">
        <v>2020</v>
      </c>
      <c r="AF117" s="142">
        <v>44562</v>
      </c>
      <c r="AG117" s="142" t="s">
        <v>300</v>
      </c>
      <c r="AH117" s="5" t="s">
        <v>35</v>
      </c>
      <c r="AI117" s="6" t="s">
        <v>150</v>
      </c>
      <c r="AJ117" s="6" t="s">
        <v>150</v>
      </c>
      <c r="AK117" s="6">
        <v>1</v>
      </c>
      <c r="AL117" s="6" t="s">
        <v>150</v>
      </c>
      <c r="AM117" s="6" t="s">
        <v>150</v>
      </c>
      <c r="AN117" s="6" t="s">
        <v>150</v>
      </c>
      <c r="AO117" s="6" t="s">
        <v>150</v>
      </c>
      <c r="AP117" s="6" t="s">
        <v>150</v>
      </c>
      <c r="AQ117" s="6" t="s">
        <v>150</v>
      </c>
      <c r="AR117" s="6" t="s">
        <v>150</v>
      </c>
      <c r="AS117" s="6" t="s">
        <v>150</v>
      </c>
      <c r="AT117" s="7">
        <f>SUM(AI117:AS117)</f>
        <v>1</v>
      </c>
      <c r="AU117" s="49" t="s">
        <v>150</v>
      </c>
      <c r="AV117" s="9">
        <v>25</v>
      </c>
      <c r="AW117" s="9">
        <v>35</v>
      </c>
      <c r="AX117" s="50" t="s">
        <v>150</v>
      </c>
      <c r="AY117" s="50" t="s">
        <v>150</v>
      </c>
      <c r="AZ117" s="50" t="s">
        <v>150</v>
      </c>
      <c r="BA117" s="50" t="s">
        <v>150</v>
      </c>
      <c r="BB117" s="50" t="s">
        <v>150</v>
      </c>
      <c r="BC117" s="50" t="s">
        <v>150</v>
      </c>
      <c r="BD117" s="50" t="s">
        <v>150</v>
      </c>
      <c r="BE117" s="50" t="s">
        <v>150</v>
      </c>
      <c r="BF117" s="9">
        <f>SUM(AU117:BE117)</f>
        <v>60</v>
      </c>
      <c r="BG117" s="143" t="s">
        <v>41</v>
      </c>
      <c r="BH117" s="143" t="s">
        <v>294</v>
      </c>
      <c r="BI117" s="143"/>
      <c r="BJ117" s="143"/>
      <c r="BK117" s="143" t="s">
        <v>295</v>
      </c>
      <c r="BL117" s="143" t="s">
        <v>296</v>
      </c>
      <c r="BM117" s="143"/>
      <c r="BN117" s="143"/>
      <c r="BO117" s="2"/>
      <c r="BP117" s="2"/>
      <c r="BQ117" s="2"/>
      <c r="BR117" s="2"/>
      <c r="BS117" s="2"/>
      <c r="BT117" s="2"/>
      <c r="BU117" s="2"/>
      <c r="BV117" s="2"/>
      <c r="BW117" s="2"/>
      <c r="BX117" s="2"/>
      <c r="BY117" s="2"/>
      <c r="BZ117" s="2"/>
      <c r="CA117" s="2"/>
      <c r="CB117" s="2"/>
      <c r="CC117" s="2"/>
      <c r="CD117" s="2"/>
      <c r="CE117" s="2"/>
      <c r="CF117" s="2"/>
      <c r="CG117" s="2"/>
      <c r="CH117" s="2"/>
    </row>
    <row r="118" spans="1:86" ht="18.75" customHeight="1">
      <c r="A118" s="141"/>
      <c r="B118" s="149"/>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0"/>
      <c r="AA118" s="140"/>
      <c r="AB118" s="140"/>
      <c r="AC118" s="140"/>
      <c r="AD118" s="140"/>
      <c r="AE118" s="140"/>
      <c r="AF118" s="140"/>
      <c r="AG118" s="140"/>
      <c r="AH118" s="92" t="s">
        <v>47</v>
      </c>
      <c r="AI118" s="122" t="s">
        <v>150</v>
      </c>
      <c r="AJ118" s="122" t="s">
        <v>150</v>
      </c>
      <c r="AK118" s="122" t="s">
        <v>150</v>
      </c>
      <c r="AL118" s="122" t="s">
        <v>150</v>
      </c>
      <c r="AM118" s="122" t="s">
        <v>150</v>
      </c>
      <c r="AN118" s="122" t="s">
        <v>150</v>
      </c>
      <c r="AO118" s="122" t="s">
        <v>150</v>
      </c>
      <c r="AP118" s="122" t="s">
        <v>150</v>
      </c>
      <c r="AQ118" s="122" t="s">
        <v>150</v>
      </c>
      <c r="AR118" s="122" t="s">
        <v>150</v>
      </c>
      <c r="AS118" s="122" t="s">
        <v>150</v>
      </c>
      <c r="AT118" s="126" t="s">
        <v>150</v>
      </c>
      <c r="AU118" s="127" t="s">
        <v>150</v>
      </c>
      <c r="AV118" s="125" t="s">
        <v>150</v>
      </c>
      <c r="AW118" s="125" t="s">
        <v>150</v>
      </c>
      <c r="AX118" s="128" t="s">
        <v>150</v>
      </c>
      <c r="AY118" s="128" t="s">
        <v>150</v>
      </c>
      <c r="AZ118" s="128" t="s">
        <v>150</v>
      </c>
      <c r="BA118" s="128" t="s">
        <v>150</v>
      </c>
      <c r="BB118" s="128" t="s">
        <v>150</v>
      </c>
      <c r="BC118" s="128" t="s">
        <v>150</v>
      </c>
      <c r="BD118" s="128" t="s">
        <v>150</v>
      </c>
      <c r="BE118" s="128" t="s">
        <v>150</v>
      </c>
      <c r="BF118" s="125" t="s">
        <v>150</v>
      </c>
      <c r="BG118" s="140"/>
      <c r="BH118" s="140"/>
      <c r="BI118" s="140"/>
      <c r="BJ118" s="140"/>
      <c r="BK118" s="140"/>
      <c r="BL118" s="140"/>
      <c r="BM118" s="140"/>
      <c r="BN118" s="140"/>
      <c r="BO118" s="2"/>
      <c r="BP118" s="2"/>
      <c r="BQ118" s="2"/>
      <c r="BR118" s="2"/>
      <c r="BS118" s="2"/>
      <c r="BT118" s="2"/>
      <c r="BU118" s="2"/>
      <c r="BV118" s="2"/>
      <c r="BW118" s="2"/>
      <c r="BX118" s="2"/>
      <c r="BY118" s="2"/>
      <c r="BZ118" s="2"/>
      <c r="CA118" s="2"/>
      <c r="CB118" s="2"/>
      <c r="CC118" s="2"/>
      <c r="CD118" s="2"/>
      <c r="CE118" s="2"/>
      <c r="CF118" s="2"/>
      <c r="CG118" s="2"/>
      <c r="CH118" s="2"/>
    </row>
    <row r="119" spans="1:86" ht="18.75" customHeight="1">
      <c r="A119" s="141"/>
      <c r="B119" s="149"/>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3" t="s">
        <v>301</v>
      </c>
      <c r="AA119" s="143" t="s">
        <v>302</v>
      </c>
      <c r="AB119" s="143" t="s">
        <v>303</v>
      </c>
      <c r="AC119" s="143" t="s">
        <v>33</v>
      </c>
      <c r="AD119" s="143">
        <v>44</v>
      </c>
      <c r="AE119" s="139">
        <v>2020</v>
      </c>
      <c r="AF119" s="142">
        <v>44203</v>
      </c>
      <c r="AG119" s="142" t="s">
        <v>304</v>
      </c>
      <c r="AH119" s="5" t="s">
        <v>35</v>
      </c>
      <c r="AI119" s="6" t="s">
        <v>150</v>
      </c>
      <c r="AJ119" s="6">
        <v>40</v>
      </c>
      <c r="AK119" s="6">
        <v>40</v>
      </c>
      <c r="AL119" s="6">
        <v>40</v>
      </c>
      <c r="AM119" s="6">
        <v>40</v>
      </c>
      <c r="AN119" s="6">
        <v>40</v>
      </c>
      <c r="AO119" s="6">
        <v>40</v>
      </c>
      <c r="AP119" s="6">
        <v>40</v>
      </c>
      <c r="AQ119" s="6">
        <v>40</v>
      </c>
      <c r="AR119" s="6">
        <v>40</v>
      </c>
      <c r="AS119" s="6">
        <v>40</v>
      </c>
      <c r="AT119" s="7">
        <v>400</v>
      </c>
      <c r="AU119" s="6" t="s">
        <v>150</v>
      </c>
      <c r="AV119" s="9">
        <v>15</v>
      </c>
      <c r="AW119" s="9">
        <v>15.5</v>
      </c>
      <c r="AX119" s="9">
        <v>15.9</v>
      </c>
      <c r="AY119" s="9">
        <v>16.4</v>
      </c>
      <c r="AZ119" s="9">
        <v>17.4</v>
      </c>
      <c r="BA119" s="9">
        <v>17.9</v>
      </c>
      <c r="BB119" s="9">
        <v>18.4</v>
      </c>
      <c r="BC119" s="9">
        <v>19</v>
      </c>
      <c r="BD119" s="9">
        <v>19.6</v>
      </c>
      <c r="BE119" s="9">
        <v>20.2</v>
      </c>
      <c r="BF119" s="9">
        <f>SUM(AU119:BE119)</f>
        <v>175.29999999999998</v>
      </c>
      <c r="BG119" s="143" t="s">
        <v>41</v>
      </c>
      <c r="BH119" s="143" t="s">
        <v>42</v>
      </c>
      <c r="BI119" s="143"/>
      <c r="BJ119" s="143"/>
      <c r="BK119" s="143"/>
      <c r="BL119" s="143"/>
      <c r="BM119" s="143"/>
      <c r="BN119" s="143"/>
      <c r="BO119" s="2"/>
      <c r="BP119" s="2"/>
      <c r="BQ119" s="2"/>
      <c r="BR119" s="2"/>
      <c r="BS119" s="2"/>
      <c r="BT119" s="2"/>
      <c r="BU119" s="2"/>
      <c r="BV119" s="2"/>
      <c r="BW119" s="2"/>
      <c r="BX119" s="2"/>
      <c r="BY119" s="2"/>
      <c r="BZ119" s="2"/>
      <c r="CA119" s="2"/>
      <c r="CB119" s="2"/>
      <c r="CC119" s="2"/>
      <c r="CD119" s="2"/>
      <c r="CE119" s="2"/>
      <c r="CF119" s="2"/>
      <c r="CG119" s="2"/>
      <c r="CH119" s="2"/>
    </row>
    <row r="120" spans="1:86" ht="18.75" customHeight="1">
      <c r="A120" s="141"/>
      <c r="B120" s="149"/>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0"/>
      <c r="AA120" s="140"/>
      <c r="AB120" s="140"/>
      <c r="AC120" s="140"/>
      <c r="AD120" s="140"/>
      <c r="AE120" s="140"/>
      <c r="AF120" s="140"/>
      <c r="AG120" s="140"/>
      <c r="AH120" s="92" t="s">
        <v>47</v>
      </c>
      <c r="AI120" s="122" t="s">
        <v>150</v>
      </c>
      <c r="AJ120" s="122">
        <v>40</v>
      </c>
      <c r="AK120" s="122" t="s">
        <v>150</v>
      </c>
      <c r="AL120" s="122" t="s">
        <v>150</v>
      </c>
      <c r="AM120" s="122" t="s">
        <v>150</v>
      </c>
      <c r="AN120" s="122" t="s">
        <v>150</v>
      </c>
      <c r="AO120" s="122" t="s">
        <v>150</v>
      </c>
      <c r="AP120" s="122" t="s">
        <v>150</v>
      </c>
      <c r="AQ120" s="122" t="s">
        <v>150</v>
      </c>
      <c r="AR120" s="122" t="s">
        <v>150</v>
      </c>
      <c r="AS120" s="122" t="s">
        <v>150</v>
      </c>
      <c r="AT120" s="126">
        <v>40</v>
      </c>
      <c r="AU120" s="122" t="s">
        <v>150</v>
      </c>
      <c r="AV120" s="125">
        <v>15</v>
      </c>
      <c r="AW120" s="125" t="s">
        <v>150</v>
      </c>
      <c r="AX120" s="125" t="s">
        <v>150</v>
      </c>
      <c r="AY120" s="125" t="s">
        <v>150</v>
      </c>
      <c r="AZ120" s="125" t="s">
        <v>150</v>
      </c>
      <c r="BA120" s="125" t="s">
        <v>150</v>
      </c>
      <c r="BB120" s="125" t="s">
        <v>150</v>
      </c>
      <c r="BC120" s="125" t="s">
        <v>150</v>
      </c>
      <c r="BD120" s="125" t="s">
        <v>150</v>
      </c>
      <c r="BE120" s="125" t="s">
        <v>150</v>
      </c>
      <c r="BF120" s="125">
        <v>15</v>
      </c>
      <c r="BG120" s="140"/>
      <c r="BH120" s="140"/>
      <c r="BI120" s="140"/>
      <c r="BJ120" s="140"/>
      <c r="BK120" s="140"/>
      <c r="BL120" s="140"/>
      <c r="BM120" s="140"/>
      <c r="BN120" s="140"/>
      <c r="BO120" s="2"/>
      <c r="BP120" s="2"/>
      <c r="BQ120" s="2"/>
      <c r="BR120" s="2"/>
      <c r="BS120" s="2"/>
      <c r="BT120" s="2"/>
      <c r="BU120" s="2"/>
      <c r="BV120" s="2"/>
      <c r="BW120" s="2"/>
      <c r="BX120" s="2"/>
      <c r="BY120" s="2"/>
      <c r="BZ120" s="2"/>
      <c r="CA120" s="2"/>
      <c r="CB120" s="2"/>
      <c r="CC120" s="2"/>
      <c r="CD120" s="2"/>
      <c r="CE120" s="2"/>
      <c r="CF120" s="2"/>
      <c r="CG120" s="2"/>
      <c r="CH120" s="2"/>
    </row>
    <row r="121" spans="1:86" ht="18.75" customHeight="1">
      <c r="A121" s="141"/>
      <c r="B121" s="149"/>
      <c r="C121" s="141"/>
      <c r="D121" s="141"/>
      <c r="E121" s="141"/>
      <c r="F121" s="141"/>
      <c r="G121" s="141"/>
      <c r="H121" s="141"/>
      <c r="I121" s="141"/>
      <c r="J121" s="140"/>
      <c r="K121" s="140"/>
      <c r="L121" s="140"/>
      <c r="M121" s="140"/>
      <c r="N121" s="140"/>
      <c r="O121" s="140"/>
      <c r="P121" s="140"/>
      <c r="Q121" s="140"/>
      <c r="R121" s="140"/>
      <c r="S121" s="140"/>
      <c r="T121" s="140"/>
      <c r="U121" s="140"/>
      <c r="V121" s="140"/>
      <c r="W121" s="140"/>
      <c r="X121" s="141"/>
      <c r="Y121" s="141"/>
      <c r="Z121" s="143" t="s">
        <v>305</v>
      </c>
      <c r="AA121" s="143" t="s">
        <v>306</v>
      </c>
      <c r="AB121" s="143" t="s">
        <v>307</v>
      </c>
      <c r="AC121" s="143" t="s">
        <v>58</v>
      </c>
      <c r="AD121" s="143"/>
      <c r="AE121" s="139">
        <v>2020</v>
      </c>
      <c r="AF121" s="142">
        <v>44203</v>
      </c>
      <c r="AG121" s="142">
        <v>47848</v>
      </c>
      <c r="AH121" s="5" t="s">
        <v>35</v>
      </c>
      <c r="AI121" s="6" t="s">
        <v>150</v>
      </c>
      <c r="AJ121" s="6">
        <v>5</v>
      </c>
      <c r="AK121" s="6">
        <v>10</v>
      </c>
      <c r="AL121" s="6">
        <v>20</v>
      </c>
      <c r="AM121" s="6">
        <v>25</v>
      </c>
      <c r="AN121" s="6">
        <v>30</v>
      </c>
      <c r="AO121" s="6">
        <v>40</v>
      </c>
      <c r="AP121" s="6">
        <v>50</v>
      </c>
      <c r="AQ121" s="6">
        <v>55</v>
      </c>
      <c r="AR121" s="6">
        <v>60</v>
      </c>
      <c r="AS121" s="6">
        <v>65</v>
      </c>
      <c r="AT121" s="7">
        <v>65</v>
      </c>
      <c r="AU121" s="6" t="s">
        <v>150</v>
      </c>
      <c r="AV121" s="9">
        <v>15</v>
      </c>
      <c r="AW121" s="9">
        <v>15.5</v>
      </c>
      <c r="AX121" s="9">
        <v>15.9</v>
      </c>
      <c r="AY121" s="9">
        <v>16.4</v>
      </c>
      <c r="AZ121" s="9">
        <v>17.4</v>
      </c>
      <c r="BA121" s="9">
        <v>17.9</v>
      </c>
      <c r="BB121" s="9">
        <v>18.4</v>
      </c>
      <c r="BC121" s="9">
        <v>19</v>
      </c>
      <c r="BD121" s="9">
        <v>19.6</v>
      </c>
      <c r="BE121" s="9">
        <v>20.2</v>
      </c>
      <c r="BF121" s="9">
        <f>SUM(AU121:BE121)</f>
        <v>175.29999999999998</v>
      </c>
      <c r="BG121" s="143" t="s">
        <v>41</v>
      </c>
      <c r="BH121" s="143" t="s">
        <v>294</v>
      </c>
      <c r="BI121" s="143"/>
      <c r="BJ121" s="143"/>
      <c r="BK121" s="143"/>
      <c r="BL121" s="143"/>
      <c r="BM121" s="143"/>
      <c r="BN121" s="143"/>
      <c r="BO121" s="2"/>
      <c r="BP121" s="2"/>
      <c r="BQ121" s="2"/>
      <c r="BR121" s="2"/>
      <c r="BS121" s="2"/>
      <c r="BT121" s="2"/>
      <c r="BU121" s="2"/>
      <c r="BV121" s="2"/>
      <c r="BW121" s="2"/>
      <c r="BX121" s="2"/>
      <c r="BY121" s="2"/>
      <c r="BZ121" s="2"/>
      <c r="CA121" s="2"/>
      <c r="CB121" s="2"/>
      <c r="CC121" s="2"/>
      <c r="CD121" s="2"/>
      <c r="CE121" s="2"/>
      <c r="CF121" s="2"/>
      <c r="CG121" s="2"/>
      <c r="CH121" s="2"/>
    </row>
    <row r="122" spans="1:86" ht="18.75" customHeight="1">
      <c r="A122" s="141"/>
      <c r="B122" s="150"/>
      <c r="C122" s="140"/>
      <c r="D122" s="140"/>
      <c r="E122" s="140"/>
      <c r="F122" s="140"/>
      <c r="G122" s="140"/>
      <c r="H122" s="140"/>
      <c r="I122" s="140"/>
      <c r="J122" s="88" t="s">
        <v>47</v>
      </c>
      <c r="K122" s="96" t="s">
        <v>150</v>
      </c>
      <c r="L122" s="92" t="s">
        <v>200</v>
      </c>
      <c r="M122" s="96" t="s">
        <v>150</v>
      </c>
      <c r="N122" s="96" t="s">
        <v>150</v>
      </c>
      <c r="O122" s="96" t="s">
        <v>150</v>
      </c>
      <c r="P122" s="96" t="s">
        <v>150</v>
      </c>
      <c r="Q122" s="96" t="s">
        <v>150</v>
      </c>
      <c r="R122" s="96" t="s">
        <v>150</v>
      </c>
      <c r="S122" s="96" t="s">
        <v>150</v>
      </c>
      <c r="T122" s="96" t="s">
        <v>150</v>
      </c>
      <c r="U122" s="96" t="s">
        <v>150</v>
      </c>
      <c r="V122" s="92" t="s">
        <v>200</v>
      </c>
      <c r="W122" s="92">
        <v>40.3</v>
      </c>
      <c r="X122" s="140"/>
      <c r="Y122" s="140"/>
      <c r="Z122" s="140"/>
      <c r="AA122" s="140"/>
      <c r="AB122" s="140"/>
      <c r="AC122" s="140"/>
      <c r="AD122" s="140"/>
      <c r="AE122" s="140"/>
      <c r="AF122" s="140"/>
      <c r="AG122" s="140"/>
      <c r="AH122" s="92" t="s">
        <v>47</v>
      </c>
      <c r="AI122" s="122" t="s">
        <v>150</v>
      </c>
      <c r="AJ122" s="122">
        <v>5</v>
      </c>
      <c r="AK122" s="122" t="s">
        <v>150</v>
      </c>
      <c r="AL122" s="122" t="s">
        <v>150</v>
      </c>
      <c r="AM122" s="122" t="s">
        <v>150</v>
      </c>
      <c r="AN122" s="122" t="s">
        <v>150</v>
      </c>
      <c r="AO122" s="122" t="s">
        <v>150</v>
      </c>
      <c r="AP122" s="122" t="s">
        <v>150</v>
      </c>
      <c r="AQ122" s="122" t="s">
        <v>150</v>
      </c>
      <c r="AR122" s="122" t="s">
        <v>150</v>
      </c>
      <c r="AS122" s="122" t="s">
        <v>150</v>
      </c>
      <c r="AT122" s="126">
        <v>5</v>
      </c>
      <c r="AU122" s="122" t="s">
        <v>150</v>
      </c>
      <c r="AV122" s="125">
        <v>15</v>
      </c>
      <c r="AW122" s="125" t="s">
        <v>150</v>
      </c>
      <c r="AX122" s="125" t="s">
        <v>150</v>
      </c>
      <c r="AY122" s="125" t="s">
        <v>150</v>
      </c>
      <c r="AZ122" s="125" t="s">
        <v>150</v>
      </c>
      <c r="BA122" s="125" t="s">
        <v>150</v>
      </c>
      <c r="BB122" s="125" t="s">
        <v>150</v>
      </c>
      <c r="BC122" s="125" t="s">
        <v>150</v>
      </c>
      <c r="BD122" s="125" t="s">
        <v>150</v>
      </c>
      <c r="BE122" s="125" t="s">
        <v>150</v>
      </c>
      <c r="BF122" s="125">
        <v>15</v>
      </c>
      <c r="BG122" s="140"/>
      <c r="BH122" s="140"/>
      <c r="BI122" s="140"/>
      <c r="BJ122" s="140"/>
      <c r="BK122" s="140"/>
      <c r="BL122" s="140"/>
      <c r="BM122" s="140"/>
      <c r="BN122" s="140"/>
      <c r="BO122" s="2"/>
      <c r="BP122" s="2"/>
      <c r="BQ122" s="2"/>
      <c r="BR122" s="2"/>
      <c r="BS122" s="2"/>
      <c r="BT122" s="2"/>
      <c r="BU122" s="2"/>
      <c r="BV122" s="2"/>
      <c r="BW122" s="2"/>
      <c r="BX122" s="2"/>
      <c r="BY122" s="2"/>
      <c r="BZ122" s="2"/>
      <c r="CA122" s="2"/>
      <c r="CB122" s="2"/>
      <c r="CC122" s="2"/>
      <c r="CD122" s="2"/>
      <c r="CE122" s="2"/>
      <c r="CF122" s="2"/>
      <c r="CG122" s="2"/>
      <c r="CH122" s="2"/>
    </row>
    <row r="123" spans="1:86" ht="19.5" customHeight="1">
      <c r="A123" s="141"/>
      <c r="B123" s="148" t="s">
        <v>308</v>
      </c>
      <c r="C123" s="143" t="s">
        <v>309</v>
      </c>
      <c r="D123" s="143" t="s">
        <v>310</v>
      </c>
      <c r="E123" s="142">
        <v>44562</v>
      </c>
      <c r="F123" s="142">
        <v>45627</v>
      </c>
      <c r="G123" s="142" t="s">
        <v>58</v>
      </c>
      <c r="H123" s="139">
        <v>0</v>
      </c>
      <c r="I123" s="139">
        <v>2021</v>
      </c>
      <c r="J123" s="139" t="s">
        <v>35</v>
      </c>
      <c r="K123" s="139" t="s">
        <v>150</v>
      </c>
      <c r="L123" s="139" t="s">
        <v>150</v>
      </c>
      <c r="M123" s="178">
        <f>V123*10%</f>
        <v>0.003</v>
      </c>
      <c r="N123" s="178">
        <f>V123*40%</f>
        <v>0.012</v>
      </c>
      <c r="O123" s="178">
        <f>V123*50%</f>
        <v>0.015</v>
      </c>
      <c r="P123" s="172" t="s">
        <v>150</v>
      </c>
      <c r="Q123" s="172" t="s">
        <v>150</v>
      </c>
      <c r="R123" s="172" t="s">
        <v>150</v>
      </c>
      <c r="S123" s="172" t="s">
        <v>150</v>
      </c>
      <c r="T123" s="172" t="s">
        <v>150</v>
      </c>
      <c r="U123" s="172" t="s">
        <v>150</v>
      </c>
      <c r="V123" s="166">
        <v>0.03</v>
      </c>
      <c r="W123" s="139">
        <v>70</v>
      </c>
      <c r="X123" s="143" t="s">
        <v>311</v>
      </c>
      <c r="Y123" s="143" t="s">
        <v>311</v>
      </c>
      <c r="Z123" s="143" t="s">
        <v>312</v>
      </c>
      <c r="AA123" s="143" t="s">
        <v>313</v>
      </c>
      <c r="AB123" s="143" t="s">
        <v>314</v>
      </c>
      <c r="AC123" s="143" t="s">
        <v>33</v>
      </c>
      <c r="AD123" s="143"/>
      <c r="AE123" s="143">
        <v>2020</v>
      </c>
      <c r="AF123" s="142">
        <v>44287</v>
      </c>
      <c r="AG123" s="142">
        <v>44348</v>
      </c>
      <c r="AH123" s="5" t="s">
        <v>35</v>
      </c>
      <c r="AI123" s="6" t="s">
        <v>150</v>
      </c>
      <c r="AJ123" s="6">
        <v>1</v>
      </c>
      <c r="AK123" s="6" t="s">
        <v>150</v>
      </c>
      <c r="AL123" s="6" t="s">
        <v>150</v>
      </c>
      <c r="AM123" s="6" t="s">
        <v>150</v>
      </c>
      <c r="AN123" s="6" t="s">
        <v>150</v>
      </c>
      <c r="AO123" s="6" t="s">
        <v>150</v>
      </c>
      <c r="AP123" s="6" t="s">
        <v>150</v>
      </c>
      <c r="AQ123" s="6" t="s">
        <v>150</v>
      </c>
      <c r="AR123" s="6" t="s">
        <v>150</v>
      </c>
      <c r="AS123" s="6" t="s">
        <v>150</v>
      </c>
      <c r="AT123" s="7">
        <f>SUM(AI123:AS123)</f>
        <v>1</v>
      </c>
      <c r="AU123" s="6" t="s">
        <v>150</v>
      </c>
      <c r="AV123" s="9">
        <v>9</v>
      </c>
      <c r="AW123" s="9" t="s">
        <v>150</v>
      </c>
      <c r="AX123" s="9" t="s">
        <v>150</v>
      </c>
      <c r="AY123" s="9" t="s">
        <v>150</v>
      </c>
      <c r="AZ123" s="9" t="s">
        <v>150</v>
      </c>
      <c r="BA123" s="9" t="s">
        <v>150</v>
      </c>
      <c r="BB123" s="9" t="s">
        <v>150</v>
      </c>
      <c r="BC123" s="9" t="s">
        <v>150</v>
      </c>
      <c r="BD123" s="9" t="s">
        <v>150</v>
      </c>
      <c r="BE123" s="9" t="s">
        <v>150</v>
      </c>
      <c r="BF123" s="9">
        <f>SUM(AU123:BE123)</f>
        <v>9</v>
      </c>
      <c r="BG123" s="143" t="s">
        <v>315</v>
      </c>
      <c r="BH123" s="143" t="s">
        <v>316</v>
      </c>
      <c r="BI123" s="143" t="s">
        <v>317</v>
      </c>
      <c r="BJ123" s="143" t="s">
        <v>318</v>
      </c>
      <c r="BK123" s="143" t="s">
        <v>319</v>
      </c>
      <c r="BL123" s="143" t="s">
        <v>319</v>
      </c>
      <c r="BM123" s="143"/>
      <c r="BN123" s="143"/>
      <c r="BO123" s="2"/>
      <c r="BP123" s="2"/>
      <c r="BQ123" s="2"/>
      <c r="BR123" s="2"/>
      <c r="BS123" s="2"/>
      <c r="BT123" s="2"/>
      <c r="BU123" s="2"/>
      <c r="BV123" s="2"/>
      <c r="BW123" s="2"/>
      <c r="BX123" s="2"/>
      <c r="BY123" s="2"/>
      <c r="BZ123" s="2"/>
      <c r="CA123" s="2"/>
      <c r="CB123" s="2"/>
      <c r="CC123" s="2"/>
      <c r="CD123" s="2"/>
      <c r="CE123" s="2"/>
      <c r="CF123" s="2"/>
      <c r="CG123" s="2"/>
      <c r="CH123" s="2"/>
    </row>
    <row r="124" spans="1:86" ht="19.5" customHeight="1">
      <c r="A124" s="141"/>
      <c r="B124" s="149"/>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0"/>
      <c r="AA124" s="140"/>
      <c r="AB124" s="140"/>
      <c r="AC124" s="140"/>
      <c r="AD124" s="140"/>
      <c r="AE124" s="140"/>
      <c r="AF124" s="140"/>
      <c r="AG124" s="140"/>
      <c r="AH124" s="92" t="s">
        <v>47</v>
      </c>
      <c r="AI124" s="122" t="s">
        <v>150</v>
      </c>
      <c r="AJ124" s="122">
        <v>1</v>
      </c>
      <c r="AK124" s="122" t="s">
        <v>150</v>
      </c>
      <c r="AL124" s="122" t="s">
        <v>150</v>
      </c>
      <c r="AM124" s="122" t="s">
        <v>150</v>
      </c>
      <c r="AN124" s="122" t="s">
        <v>150</v>
      </c>
      <c r="AO124" s="122" t="s">
        <v>150</v>
      </c>
      <c r="AP124" s="122" t="s">
        <v>150</v>
      </c>
      <c r="AQ124" s="122" t="s">
        <v>150</v>
      </c>
      <c r="AR124" s="122" t="s">
        <v>150</v>
      </c>
      <c r="AS124" s="122" t="s">
        <v>150</v>
      </c>
      <c r="AT124" s="126">
        <v>1</v>
      </c>
      <c r="AU124" s="122" t="s">
        <v>150</v>
      </c>
      <c r="AV124" s="125">
        <v>9</v>
      </c>
      <c r="AW124" s="125" t="s">
        <v>150</v>
      </c>
      <c r="AX124" s="125" t="s">
        <v>150</v>
      </c>
      <c r="AY124" s="125" t="s">
        <v>150</v>
      </c>
      <c r="AZ124" s="125" t="s">
        <v>150</v>
      </c>
      <c r="BA124" s="125" t="s">
        <v>150</v>
      </c>
      <c r="BB124" s="125" t="s">
        <v>150</v>
      </c>
      <c r="BC124" s="125" t="s">
        <v>150</v>
      </c>
      <c r="BD124" s="125" t="s">
        <v>150</v>
      </c>
      <c r="BE124" s="125" t="s">
        <v>150</v>
      </c>
      <c r="BF124" s="125">
        <v>9</v>
      </c>
      <c r="BG124" s="140"/>
      <c r="BH124" s="140"/>
      <c r="BI124" s="140"/>
      <c r="BJ124" s="140"/>
      <c r="BK124" s="140"/>
      <c r="BL124" s="140"/>
      <c r="BM124" s="140"/>
      <c r="BN124" s="140"/>
      <c r="BO124" s="2"/>
      <c r="BP124" s="2"/>
      <c r="BQ124" s="2"/>
      <c r="BR124" s="2"/>
      <c r="BS124" s="2"/>
      <c r="BT124" s="2"/>
      <c r="BU124" s="2"/>
      <c r="BV124" s="2"/>
      <c r="BW124" s="2"/>
      <c r="BX124" s="2"/>
      <c r="BY124" s="2"/>
      <c r="BZ124" s="2"/>
      <c r="CA124" s="2"/>
      <c r="CB124" s="2"/>
      <c r="CC124" s="2"/>
      <c r="CD124" s="2"/>
      <c r="CE124" s="2"/>
      <c r="CF124" s="2"/>
      <c r="CG124" s="2"/>
      <c r="CH124" s="2"/>
    </row>
    <row r="125" spans="1:86" ht="19.5" customHeight="1">
      <c r="A125" s="141"/>
      <c r="B125" s="149"/>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3" t="s">
        <v>320</v>
      </c>
      <c r="AA125" s="143" t="s">
        <v>321</v>
      </c>
      <c r="AB125" s="143" t="s">
        <v>322</v>
      </c>
      <c r="AC125" s="143" t="s">
        <v>33</v>
      </c>
      <c r="AD125" s="143">
        <v>77</v>
      </c>
      <c r="AE125" s="143">
        <v>2020</v>
      </c>
      <c r="AF125" s="142">
        <v>44301</v>
      </c>
      <c r="AG125" s="142">
        <v>44501</v>
      </c>
      <c r="AH125" s="5" t="s">
        <v>35</v>
      </c>
      <c r="AI125" s="6" t="s">
        <v>150</v>
      </c>
      <c r="AJ125" s="6">
        <v>1</v>
      </c>
      <c r="AK125" s="6" t="s">
        <v>150</v>
      </c>
      <c r="AL125" s="6" t="s">
        <v>150</v>
      </c>
      <c r="AM125" s="6" t="s">
        <v>150</v>
      </c>
      <c r="AN125" s="6" t="s">
        <v>150</v>
      </c>
      <c r="AO125" s="6" t="s">
        <v>150</v>
      </c>
      <c r="AP125" s="6" t="s">
        <v>150</v>
      </c>
      <c r="AQ125" s="6" t="s">
        <v>150</v>
      </c>
      <c r="AR125" s="6" t="s">
        <v>150</v>
      </c>
      <c r="AS125" s="6" t="s">
        <v>150</v>
      </c>
      <c r="AT125" s="7">
        <f>SUM(AI125:AS125)</f>
        <v>1</v>
      </c>
      <c r="AU125" s="6" t="s">
        <v>150</v>
      </c>
      <c r="AV125" s="9">
        <v>12</v>
      </c>
      <c r="AW125" s="9" t="s">
        <v>150</v>
      </c>
      <c r="AX125" s="9" t="s">
        <v>150</v>
      </c>
      <c r="AY125" s="9" t="s">
        <v>150</v>
      </c>
      <c r="AZ125" s="9" t="s">
        <v>150</v>
      </c>
      <c r="BA125" s="9" t="s">
        <v>150</v>
      </c>
      <c r="BB125" s="9" t="s">
        <v>150</v>
      </c>
      <c r="BC125" s="9" t="s">
        <v>150</v>
      </c>
      <c r="BD125" s="9" t="s">
        <v>150</v>
      </c>
      <c r="BE125" s="9" t="s">
        <v>150</v>
      </c>
      <c r="BF125" s="9">
        <f>SUM(AU125:BE125)</f>
        <v>12</v>
      </c>
      <c r="BG125" s="143" t="s">
        <v>323</v>
      </c>
      <c r="BH125" s="143" t="s">
        <v>324</v>
      </c>
      <c r="BI125" s="143" t="s">
        <v>325</v>
      </c>
      <c r="BJ125" s="143" t="s">
        <v>326</v>
      </c>
      <c r="BK125" s="143" t="s">
        <v>327</v>
      </c>
      <c r="BL125" s="143"/>
      <c r="BM125" s="143"/>
      <c r="BN125" s="143"/>
      <c r="BO125" s="2"/>
      <c r="BP125" s="2"/>
      <c r="BQ125" s="2"/>
      <c r="BR125" s="2"/>
      <c r="BS125" s="2"/>
      <c r="BT125" s="2"/>
      <c r="BU125" s="2"/>
      <c r="BV125" s="2"/>
      <c r="BW125" s="2"/>
      <c r="BX125" s="2"/>
      <c r="BY125" s="2"/>
      <c r="BZ125" s="2"/>
      <c r="CA125" s="2"/>
      <c r="CB125" s="2"/>
      <c r="CC125" s="2"/>
      <c r="CD125" s="2"/>
      <c r="CE125" s="2"/>
      <c r="CF125" s="2"/>
      <c r="CG125" s="2"/>
      <c r="CH125" s="2"/>
    </row>
    <row r="126" spans="1:86" ht="19.5" customHeight="1">
      <c r="A126" s="141"/>
      <c r="B126" s="149"/>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0"/>
      <c r="AA126" s="140"/>
      <c r="AB126" s="140"/>
      <c r="AC126" s="140"/>
      <c r="AD126" s="140"/>
      <c r="AE126" s="140"/>
      <c r="AF126" s="140"/>
      <c r="AG126" s="140"/>
      <c r="AH126" s="92" t="s">
        <v>47</v>
      </c>
      <c r="AI126" s="122" t="s">
        <v>150</v>
      </c>
      <c r="AJ126" s="122">
        <v>1</v>
      </c>
      <c r="AK126" s="122" t="s">
        <v>150</v>
      </c>
      <c r="AL126" s="122" t="s">
        <v>150</v>
      </c>
      <c r="AM126" s="122" t="s">
        <v>150</v>
      </c>
      <c r="AN126" s="122" t="s">
        <v>150</v>
      </c>
      <c r="AO126" s="122" t="s">
        <v>150</v>
      </c>
      <c r="AP126" s="122" t="s">
        <v>150</v>
      </c>
      <c r="AQ126" s="122" t="s">
        <v>150</v>
      </c>
      <c r="AR126" s="122" t="s">
        <v>150</v>
      </c>
      <c r="AS126" s="122" t="s">
        <v>150</v>
      </c>
      <c r="AT126" s="126">
        <v>1</v>
      </c>
      <c r="AU126" s="122" t="s">
        <v>150</v>
      </c>
      <c r="AV126" s="125">
        <v>12</v>
      </c>
      <c r="AW126" s="125" t="s">
        <v>150</v>
      </c>
      <c r="AX126" s="125" t="s">
        <v>150</v>
      </c>
      <c r="AY126" s="125" t="s">
        <v>150</v>
      </c>
      <c r="AZ126" s="125" t="s">
        <v>150</v>
      </c>
      <c r="BA126" s="125" t="s">
        <v>150</v>
      </c>
      <c r="BB126" s="125" t="s">
        <v>150</v>
      </c>
      <c r="BC126" s="125" t="s">
        <v>150</v>
      </c>
      <c r="BD126" s="125" t="s">
        <v>150</v>
      </c>
      <c r="BE126" s="125" t="s">
        <v>150</v>
      </c>
      <c r="BF126" s="125">
        <v>12</v>
      </c>
      <c r="BG126" s="140"/>
      <c r="BH126" s="140"/>
      <c r="BI126" s="140"/>
      <c r="BJ126" s="140"/>
      <c r="BK126" s="140"/>
      <c r="BL126" s="140"/>
      <c r="BM126" s="140"/>
      <c r="BN126" s="140"/>
      <c r="BO126" s="2"/>
      <c r="BP126" s="2"/>
      <c r="BQ126" s="2"/>
      <c r="BR126" s="2"/>
      <c r="BS126" s="2"/>
      <c r="BT126" s="2"/>
      <c r="BU126" s="2"/>
      <c r="BV126" s="2"/>
      <c r="BW126" s="2"/>
      <c r="BX126" s="2"/>
      <c r="BY126" s="2"/>
      <c r="BZ126" s="2"/>
      <c r="CA126" s="2"/>
      <c r="CB126" s="2"/>
      <c r="CC126" s="2"/>
      <c r="CD126" s="2"/>
      <c r="CE126" s="2"/>
      <c r="CF126" s="2"/>
      <c r="CG126" s="2"/>
      <c r="CH126" s="2"/>
    </row>
    <row r="127" spans="1:86" ht="19.5" customHeight="1">
      <c r="A127" s="141"/>
      <c r="B127" s="149"/>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3" t="s">
        <v>328</v>
      </c>
      <c r="AA127" s="143" t="s">
        <v>329</v>
      </c>
      <c r="AB127" s="143" t="s">
        <v>330</v>
      </c>
      <c r="AC127" s="143" t="s">
        <v>58</v>
      </c>
      <c r="AD127" s="143">
        <v>77</v>
      </c>
      <c r="AE127" s="143">
        <v>2020</v>
      </c>
      <c r="AF127" s="142">
        <v>44531</v>
      </c>
      <c r="AG127" s="142">
        <v>45199</v>
      </c>
      <c r="AH127" s="5" t="s">
        <v>35</v>
      </c>
      <c r="AI127" s="6" t="s">
        <v>150</v>
      </c>
      <c r="AJ127" s="16">
        <v>0.15</v>
      </c>
      <c r="AK127" s="16">
        <v>0.75</v>
      </c>
      <c r="AL127" s="16">
        <v>1</v>
      </c>
      <c r="AM127" s="16" t="s">
        <v>150</v>
      </c>
      <c r="AN127" s="6" t="s">
        <v>150</v>
      </c>
      <c r="AO127" s="6" t="s">
        <v>150</v>
      </c>
      <c r="AP127" s="6" t="s">
        <v>150</v>
      </c>
      <c r="AQ127" s="6" t="s">
        <v>150</v>
      </c>
      <c r="AR127" s="6" t="s">
        <v>150</v>
      </c>
      <c r="AS127" s="6" t="s">
        <v>150</v>
      </c>
      <c r="AT127" s="17">
        <v>1</v>
      </c>
      <c r="AU127" s="6" t="s">
        <v>150</v>
      </c>
      <c r="AV127" s="9">
        <v>3</v>
      </c>
      <c r="AW127" s="9">
        <v>9</v>
      </c>
      <c r="AX127" s="9">
        <v>9</v>
      </c>
      <c r="AY127" s="9" t="s">
        <v>150</v>
      </c>
      <c r="AZ127" s="9" t="s">
        <v>150</v>
      </c>
      <c r="BA127" s="9" t="s">
        <v>150</v>
      </c>
      <c r="BB127" s="9" t="s">
        <v>150</v>
      </c>
      <c r="BC127" s="9" t="s">
        <v>150</v>
      </c>
      <c r="BD127" s="9" t="s">
        <v>150</v>
      </c>
      <c r="BE127" s="9" t="s">
        <v>150</v>
      </c>
      <c r="BF127" s="9">
        <f>SUM(AU127:BE127)</f>
        <v>21</v>
      </c>
      <c r="BG127" s="143" t="s">
        <v>323</v>
      </c>
      <c r="BH127" s="143" t="s">
        <v>324</v>
      </c>
      <c r="BI127" s="143" t="s">
        <v>325</v>
      </c>
      <c r="BJ127" s="143" t="s">
        <v>318</v>
      </c>
      <c r="BK127" s="143" t="s">
        <v>327</v>
      </c>
      <c r="BL127" s="143"/>
      <c r="BM127" s="143"/>
      <c r="BN127" s="143"/>
      <c r="BO127" s="2"/>
      <c r="BP127" s="2"/>
      <c r="BQ127" s="2"/>
      <c r="BR127" s="2"/>
      <c r="BS127" s="2"/>
      <c r="BT127" s="2"/>
      <c r="BU127" s="2"/>
      <c r="BV127" s="2"/>
      <c r="BW127" s="2"/>
      <c r="BX127" s="2"/>
      <c r="BY127" s="2"/>
      <c r="BZ127" s="2"/>
      <c r="CA127" s="2"/>
      <c r="CB127" s="2"/>
      <c r="CC127" s="2"/>
      <c r="CD127" s="2"/>
      <c r="CE127" s="2"/>
      <c r="CF127" s="2"/>
      <c r="CG127" s="2"/>
      <c r="CH127" s="2"/>
    </row>
    <row r="128" spans="1:86" ht="19.5" customHeight="1">
      <c r="A128" s="141"/>
      <c r="B128" s="149"/>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0"/>
      <c r="AA128" s="140"/>
      <c r="AB128" s="140"/>
      <c r="AC128" s="140"/>
      <c r="AD128" s="140"/>
      <c r="AE128" s="140"/>
      <c r="AF128" s="140"/>
      <c r="AG128" s="140"/>
      <c r="AH128" s="92" t="s">
        <v>47</v>
      </c>
      <c r="AI128" s="122" t="s">
        <v>150</v>
      </c>
      <c r="AJ128" s="123">
        <v>0.15</v>
      </c>
      <c r="AK128" s="123" t="s">
        <v>150</v>
      </c>
      <c r="AL128" s="123" t="s">
        <v>150</v>
      </c>
      <c r="AM128" s="123" t="s">
        <v>150</v>
      </c>
      <c r="AN128" s="122" t="s">
        <v>150</v>
      </c>
      <c r="AO128" s="122" t="s">
        <v>150</v>
      </c>
      <c r="AP128" s="122" t="s">
        <v>150</v>
      </c>
      <c r="AQ128" s="122" t="s">
        <v>150</v>
      </c>
      <c r="AR128" s="122" t="s">
        <v>150</v>
      </c>
      <c r="AS128" s="122" t="s">
        <v>150</v>
      </c>
      <c r="AT128" s="124">
        <v>0.15</v>
      </c>
      <c r="AU128" s="122" t="s">
        <v>150</v>
      </c>
      <c r="AV128" s="125">
        <v>3</v>
      </c>
      <c r="AW128" s="125" t="s">
        <v>150</v>
      </c>
      <c r="AX128" s="125" t="s">
        <v>150</v>
      </c>
      <c r="AY128" s="125" t="s">
        <v>150</v>
      </c>
      <c r="AZ128" s="125" t="s">
        <v>150</v>
      </c>
      <c r="BA128" s="125" t="s">
        <v>150</v>
      </c>
      <c r="BB128" s="125" t="s">
        <v>150</v>
      </c>
      <c r="BC128" s="125" t="s">
        <v>150</v>
      </c>
      <c r="BD128" s="125" t="s">
        <v>150</v>
      </c>
      <c r="BE128" s="125" t="s">
        <v>150</v>
      </c>
      <c r="BF128" s="125">
        <v>3</v>
      </c>
      <c r="BG128" s="140"/>
      <c r="BH128" s="140"/>
      <c r="BI128" s="140"/>
      <c r="BJ128" s="140"/>
      <c r="BK128" s="140"/>
      <c r="BL128" s="140"/>
      <c r="BM128" s="140"/>
      <c r="BN128" s="140"/>
      <c r="BO128" s="2"/>
      <c r="BP128" s="2"/>
      <c r="BQ128" s="2"/>
      <c r="BR128" s="2"/>
      <c r="BS128" s="2"/>
      <c r="BT128" s="2"/>
      <c r="BU128" s="2"/>
      <c r="BV128" s="2"/>
      <c r="BW128" s="2"/>
      <c r="BX128" s="2"/>
      <c r="BY128" s="2"/>
      <c r="BZ128" s="2"/>
      <c r="CA128" s="2"/>
      <c r="CB128" s="2"/>
      <c r="CC128" s="2"/>
      <c r="CD128" s="2"/>
      <c r="CE128" s="2"/>
      <c r="CF128" s="2"/>
      <c r="CG128" s="2"/>
      <c r="CH128" s="2"/>
    </row>
    <row r="129" spans="1:86" ht="19.5" customHeight="1">
      <c r="A129" s="141"/>
      <c r="B129" s="149"/>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3" t="s">
        <v>331</v>
      </c>
      <c r="AA129" s="143" t="s">
        <v>332</v>
      </c>
      <c r="AB129" s="143" t="s">
        <v>333</v>
      </c>
      <c r="AC129" s="143" t="s">
        <v>58</v>
      </c>
      <c r="AD129" s="143"/>
      <c r="AE129" s="143">
        <v>2020</v>
      </c>
      <c r="AF129" s="142">
        <v>45108</v>
      </c>
      <c r="AG129" s="142">
        <v>45626</v>
      </c>
      <c r="AH129" s="5" t="s">
        <v>35</v>
      </c>
      <c r="AI129" s="6" t="s">
        <v>150</v>
      </c>
      <c r="AJ129" s="16" t="s">
        <v>150</v>
      </c>
      <c r="AK129" s="6" t="s">
        <v>150</v>
      </c>
      <c r="AL129" s="16">
        <v>0.6</v>
      </c>
      <c r="AM129" s="16">
        <v>1</v>
      </c>
      <c r="AN129" s="6" t="s">
        <v>150</v>
      </c>
      <c r="AO129" s="6" t="s">
        <v>150</v>
      </c>
      <c r="AP129" s="6" t="s">
        <v>150</v>
      </c>
      <c r="AQ129" s="6" t="s">
        <v>150</v>
      </c>
      <c r="AR129" s="6" t="s">
        <v>150</v>
      </c>
      <c r="AS129" s="6" t="s">
        <v>150</v>
      </c>
      <c r="AT129" s="17">
        <v>1</v>
      </c>
      <c r="AU129" s="6" t="s">
        <v>150</v>
      </c>
      <c r="AV129" s="9" t="s">
        <v>150</v>
      </c>
      <c r="AW129" s="9" t="s">
        <v>150</v>
      </c>
      <c r="AX129" s="9">
        <v>6</v>
      </c>
      <c r="AY129" s="9">
        <v>7</v>
      </c>
      <c r="AZ129" s="9" t="s">
        <v>150</v>
      </c>
      <c r="BA129" s="9" t="s">
        <v>150</v>
      </c>
      <c r="BB129" s="9" t="s">
        <v>150</v>
      </c>
      <c r="BC129" s="9" t="s">
        <v>150</v>
      </c>
      <c r="BD129" s="9" t="s">
        <v>150</v>
      </c>
      <c r="BE129" s="9" t="s">
        <v>150</v>
      </c>
      <c r="BF129" s="9">
        <f>SUM(AU129:BE129)</f>
        <v>13</v>
      </c>
      <c r="BG129" s="143" t="s">
        <v>323</v>
      </c>
      <c r="BH129" s="143" t="s">
        <v>324</v>
      </c>
      <c r="BI129" s="143" t="s">
        <v>325</v>
      </c>
      <c r="BJ129" s="143" t="s">
        <v>318</v>
      </c>
      <c r="BK129" s="143" t="s">
        <v>327</v>
      </c>
      <c r="BL129" s="143"/>
      <c r="BM129" s="143"/>
      <c r="BN129" s="143"/>
      <c r="BO129" s="2"/>
      <c r="BP129" s="2"/>
      <c r="BQ129" s="2"/>
      <c r="BR129" s="2"/>
      <c r="BS129" s="2"/>
      <c r="BT129" s="2"/>
      <c r="BU129" s="2"/>
      <c r="BV129" s="2"/>
      <c r="BW129" s="2"/>
      <c r="BX129" s="2"/>
      <c r="BY129" s="2"/>
      <c r="BZ129" s="2"/>
      <c r="CA129" s="2"/>
      <c r="CB129" s="2"/>
      <c r="CC129" s="2"/>
      <c r="CD129" s="2"/>
      <c r="CE129" s="2"/>
      <c r="CF129" s="2"/>
      <c r="CG129" s="2"/>
      <c r="CH129" s="2"/>
    </row>
    <row r="130" spans="1:86" ht="19.5" customHeight="1">
      <c r="A130" s="141"/>
      <c r="B130" s="149"/>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0"/>
      <c r="AA130" s="140"/>
      <c r="AB130" s="140"/>
      <c r="AC130" s="140"/>
      <c r="AD130" s="140"/>
      <c r="AE130" s="140"/>
      <c r="AF130" s="140"/>
      <c r="AG130" s="140"/>
      <c r="AH130" s="92" t="s">
        <v>47</v>
      </c>
      <c r="AI130" s="122" t="s">
        <v>150</v>
      </c>
      <c r="AJ130" s="123" t="s">
        <v>150</v>
      </c>
      <c r="AK130" s="122" t="s">
        <v>150</v>
      </c>
      <c r="AL130" s="123" t="s">
        <v>150</v>
      </c>
      <c r="AM130" s="123" t="s">
        <v>150</v>
      </c>
      <c r="AN130" s="122" t="s">
        <v>150</v>
      </c>
      <c r="AO130" s="122" t="s">
        <v>150</v>
      </c>
      <c r="AP130" s="122" t="s">
        <v>150</v>
      </c>
      <c r="AQ130" s="122" t="s">
        <v>150</v>
      </c>
      <c r="AR130" s="122" t="s">
        <v>150</v>
      </c>
      <c r="AS130" s="122" t="s">
        <v>150</v>
      </c>
      <c r="AT130" s="126" t="s">
        <v>150</v>
      </c>
      <c r="AU130" s="122" t="s">
        <v>150</v>
      </c>
      <c r="AV130" s="125" t="s">
        <v>150</v>
      </c>
      <c r="AW130" s="125" t="s">
        <v>150</v>
      </c>
      <c r="AX130" s="125" t="s">
        <v>150</v>
      </c>
      <c r="AY130" s="125" t="s">
        <v>150</v>
      </c>
      <c r="AZ130" s="125" t="s">
        <v>150</v>
      </c>
      <c r="BA130" s="125" t="s">
        <v>150</v>
      </c>
      <c r="BB130" s="125" t="s">
        <v>150</v>
      </c>
      <c r="BC130" s="125" t="s">
        <v>150</v>
      </c>
      <c r="BD130" s="125" t="s">
        <v>150</v>
      </c>
      <c r="BE130" s="125" t="s">
        <v>150</v>
      </c>
      <c r="BF130" s="125" t="s">
        <v>150</v>
      </c>
      <c r="BG130" s="140"/>
      <c r="BH130" s="140"/>
      <c r="BI130" s="140"/>
      <c r="BJ130" s="140"/>
      <c r="BK130" s="140"/>
      <c r="BL130" s="140"/>
      <c r="BM130" s="140"/>
      <c r="BN130" s="140"/>
      <c r="BO130" s="2"/>
      <c r="BP130" s="2"/>
      <c r="BQ130" s="2"/>
      <c r="BR130" s="2"/>
      <c r="BS130" s="2"/>
      <c r="BT130" s="2"/>
      <c r="BU130" s="2"/>
      <c r="BV130" s="2"/>
      <c r="BW130" s="2"/>
      <c r="BX130" s="2"/>
      <c r="BY130" s="2"/>
      <c r="BZ130" s="2"/>
      <c r="CA130" s="2"/>
      <c r="CB130" s="2"/>
      <c r="CC130" s="2"/>
      <c r="CD130" s="2"/>
      <c r="CE130" s="2"/>
      <c r="CF130" s="2"/>
      <c r="CG130" s="2"/>
      <c r="CH130" s="2"/>
    </row>
    <row r="131" spans="1:86" ht="19.5" customHeight="1">
      <c r="A131" s="141"/>
      <c r="B131" s="149"/>
      <c r="C131" s="141"/>
      <c r="D131" s="141"/>
      <c r="E131" s="141"/>
      <c r="F131" s="141"/>
      <c r="G131" s="141"/>
      <c r="H131" s="141"/>
      <c r="I131" s="141"/>
      <c r="J131" s="140"/>
      <c r="K131" s="140"/>
      <c r="L131" s="140"/>
      <c r="M131" s="140"/>
      <c r="N131" s="140"/>
      <c r="O131" s="140"/>
      <c r="P131" s="140"/>
      <c r="Q131" s="140"/>
      <c r="R131" s="140"/>
      <c r="S131" s="140"/>
      <c r="T131" s="140"/>
      <c r="U131" s="140"/>
      <c r="V131" s="140"/>
      <c r="W131" s="140"/>
      <c r="X131" s="141"/>
      <c r="Y131" s="141"/>
      <c r="Z131" s="143" t="s">
        <v>334</v>
      </c>
      <c r="AA131" s="143" t="s">
        <v>335</v>
      </c>
      <c r="AB131" s="143" t="s">
        <v>336</v>
      </c>
      <c r="AC131" s="143" t="s">
        <v>33</v>
      </c>
      <c r="AD131" s="143"/>
      <c r="AE131" s="143">
        <v>2020</v>
      </c>
      <c r="AF131" s="142">
        <v>44317</v>
      </c>
      <c r="AG131" s="142">
        <v>44530</v>
      </c>
      <c r="AH131" s="5" t="s">
        <v>35</v>
      </c>
      <c r="AI131" s="6" t="s">
        <v>150</v>
      </c>
      <c r="AJ131" s="37">
        <v>1</v>
      </c>
      <c r="AK131" s="6" t="s">
        <v>150</v>
      </c>
      <c r="AL131" s="6" t="s">
        <v>150</v>
      </c>
      <c r="AM131" s="6" t="s">
        <v>150</v>
      </c>
      <c r="AN131" s="6" t="s">
        <v>150</v>
      </c>
      <c r="AO131" s="6" t="s">
        <v>150</v>
      </c>
      <c r="AP131" s="6" t="s">
        <v>150</v>
      </c>
      <c r="AQ131" s="6" t="s">
        <v>150</v>
      </c>
      <c r="AR131" s="6" t="s">
        <v>150</v>
      </c>
      <c r="AS131" s="6" t="s">
        <v>150</v>
      </c>
      <c r="AT131" s="23">
        <v>1</v>
      </c>
      <c r="AU131" s="6" t="s">
        <v>150</v>
      </c>
      <c r="AV131" s="9">
        <v>15</v>
      </c>
      <c r="AW131" s="9" t="s">
        <v>150</v>
      </c>
      <c r="AX131" s="9" t="s">
        <v>150</v>
      </c>
      <c r="AY131" s="9" t="s">
        <v>150</v>
      </c>
      <c r="AZ131" s="9" t="s">
        <v>150</v>
      </c>
      <c r="BA131" s="9" t="s">
        <v>150</v>
      </c>
      <c r="BB131" s="9" t="s">
        <v>150</v>
      </c>
      <c r="BC131" s="9" t="s">
        <v>150</v>
      </c>
      <c r="BD131" s="9" t="s">
        <v>150</v>
      </c>
      <c r="BE131" s="9" t="s">
        <v>150</v>
      </c>
      <c r="BF131" s="9">
        <f>SUM(AU131:BE131)</f>
        <v>15</v>
      </c>
      <c r="BG131" s="143" t="s">
        <v>41</v>
      </c>
      <c r="BH131" s="139" t="s">
        <v>42</v>
      </c>
      <c r="BI131" s="143" t="s">
        <v>337</v>
      </c>
      <c r="BJ131" s="143" t="s">
        <v>338</v>
      </c>
      <c r="BK131" s="143"/>
      <c r="BL131" s="143"/>
      <c r="BM131" s="143"/>
      <c r="BN131" s="143"/>
      <c r="BO131" s="2"/>
      <c r="BP131" s="2"/>
      <c r="BQ131" s="2"/>
      <c r="BR131" s="2"/>
      <c r="BS131" s="2"/>
      <c r="BT131" s="2"/>
      <c r="BU131" s="2"/>
      <c r="BV131" s="2"/>
      <c r="BW131" s="2"/>
      <c r="BX131" s="2"/>
      <c r="BY131" s="2"/>
      <c r="BZ131" s="2"/>
      <c r="CA131" s="2"/>
      <c r="CB131" s="2"/>
      <c r="CC131" s="2"/>
      <c r="CD131" s="2"/>
      <c r="CE131" s="2"/>
      <c r="CF131" s="2"/>
      <c r="CG131" s="2"/>
      <c r="CH131" s="2"/>
    </row>
    <row r="132" spans="1:86" ht="19.5" customHeight="1">
      <c r="A132" s="141"/>
      <c r="B132" s="150"/>
      <c r="C132" s="140"/>
      <c r="D132" s="140"/>
      <c r="E132" s="140"/>
      <c r="F132" s="140"/>
      <c r="G132" s="140"/>
      <c r="H132" s="140"/>
      <c r="I132" s="140"/>
      <c r="J132" s="88" t="s">
        <v>47</v>
      </c>
      <c r="K132" s="92" t="s">
        <v>150</v>
      </c>
      <c r="L132" s="92" t="s">
        <v>150</v>
      </c>
      <c r="M132" s="105">
        <v>0.003</v>
      </c>
      <c r="N132" s="105" t="s">
        <v>150</v>
      </c>
      <c r="O132" s="105" t="s">
        <v>150</v>
      </c>
      <c r="P132" s="106" t="s">
        <v>150</v>
      </c>
      <c r="Q132" s="106" t="s">
        <v>150</v>
      </c>
      <c r="R132" s="106" t="s">
        <v>150</v>
      </c>
      <c r="S132" s="106" t="s">
        <v>150</v>
      </c>
      <c r="T132" s="106" t="s">
        <v>150</v>
      </c>
      <c r="U132" s="106" t="s">
        <v>150</v>
      </c>
      <c r="V132" s="105">
        <v>0.003</v>
      </c>
      <c r="W132" s="92">
        <v>39</v>
      </c>
      <c r="X132" s="140"/>
      <c r="Y132" s="140"/>
      <c r="Z132" s="140"/>
      <c r="AA132" s="140"/>
      <c r="AB132" s="140"/>
      <c r="AC132" s="140"/>
      <c r="AD132" s="140"/>
      <c r="AE132" s="140"/>
      <c r="AF132" s="140"/>
      <c r="AG132" s="140"/>
      <c r="AH132" s="92" t="s">
        <v>47</v>
      </c>
      <c r="AI132" s="122" t="s">
        <v>150</v>
      </c>
      <c r="AJ132" s="129">
        <v>1</v>
      </c>
      <c r="AK132" s="122" t="s">
        <v>150</v>
      </c>
      <c r="AL132" s="122" t="s">
        <v>150</v>
      </c>
      <c r="AM132" s="122" t="s">
        <v>150</v>
      </c>
      <c r="AN132" s="122" t="s">
        <v>150</v>
      </c>
      <c r="AO132" s="122" t="s">
        <v>150</v>
      </c>
      <c r="AP132" s="122" t="s">
        <v>150</v>
      </c>
      <c r="AQ132" s="122" t="s">
        <v>150</v>
      </c>
      <c r="AR132" s="122" t="s">
        <v>150</v>
      </c>
      <c r="AS132" s="122" t="s">
        <v>150</v>
      </c>
      <c r="AT132" s="130">
        <v>1</v>
      </c>
      <c r="AU132" s="122" t="s">
        <v>150</v>
      </c>
      <c r="AV132" s="125">
        <v>15</v>
      </c>
      <c r="AW132" s="125" t="s">
        <v>150</v>
      </c>
      <c r="AX132" s="125" t="s">
        <v>150</v>
      </c>
      <c r="AY132" s="125" t="s">
        <v>150</v>
      </c>
      <c r="AZ132" s="125" t="s">
        <v>150</v>
      </c>
      <c r="BA132" s="125" t="s">
        <v>150</v>
      </c>
      <c r="BB132" s="125" t="s">
        <v>150</v>
      </c>
      <c r="BC132" s="125" t="s">
        <v>150</v>
      </c>
      <c r="BD132" s="125" t="s">
        <v>150</v>
      </c>
      <c r="BE132" s="125" t="s">
        <v>150</v>
      </c>
      <c r="BF132" s="125">
        <v>15</v>
      </c>
      <c r="BG132" s="140"/>
      <c r="BH132" s="140"/>
      <c r="BI132" s="140"/>
      <c r="BJ132" s="140"/>
      <c r="BK132" s="140"/>
      <c r="BL132" s="140"/>
      <c r="BM132" s="140"/>
      <c r="BN132" s="140"/>
      <c r="BO132" s="2"/>
      <c r="BP132" s="2"/>
      <c r="BQ132" s="2"/>
      <c r="BR132" s="2"/>
      <c r="BS132" s="2"/>
      <c r="BT132" s="2"/>
      <c r="BU132" s="2"/>
      <c r="BV132" s="2"/>
      <c r="BW132" s="2"/>
      <c r="BX132" s="2"/>
      <c r="BY132" s="2"/>
      <c r="BZ132" s="2"/>
      <c r="CA132" s="2"/>
      <c r="CB132" s="2"/>
      <c r="CC132" s="2"/>
      <c r="CD132" s="2"/>
      <c r="CE132" s="2"/>
      <c r="CF132" s="2"/>
      <c r="CG132" s="2"/>
      <c r="CH132" s="2"/>
    </row>
    <row r="133" spans="1:86" ht="12.75" customHeight="1">
      <c r="A133" s="141"/>
      <c r="B133" s="148" t="s">
        <v>339</v>
      </c>
      <c r="C133" s="143" t="s">
        <v>340</v>
      </c>
      <c r="D133" s="143" t="s">
        <v>341</v>
      </c>
      <c r="E133" s="142">
        <v>44562</v>
      </c>
      <c r="F133" s="142">
        <v>45657</v>
      </c>
      <c r="G133" s="142" t="s">
        <v>54</v>
      </c>
      <c r="H133" s="139">
        <v>0</v>
      </c>
      <c r="I133" s="139">
        <v>2020</v>
      </c>
      <c r="J133" s="139" t="s">
        <v>35</v>
      </c>
      <c r="K133" s="139" t="s">
        <v>150</v>
      </c>
      <c r="L133" s="139" t="s">
        <v>150</v>
      </c>
      <c r="M133" s="166">
        <v>1</v>
      </c>
      <c r="N133" s="166">
        <v>1</v>
      </c>
      <c r="O133" s="166">
        <v>1</v>
      </c>
      <c r="P133" s="139" t="s">
        <v>150</v>
      </c>
      <c r="Q133" s="139" t="s">
        <v>150</v>
      </c>
      <c r="R133" s="139" t="s">
        <v>150</v>
      </c>
      <c r="S133" s="139" t="s">
        <v>150</v>
      </c>
      <c r="T133" s="139" t="s">
        <v>150</v>
      </c>
      <c r="U133" s="139" t="s">
        <v>150</v>
      </c>
      <c r="V133" s="166">
        <v>1</v>
      </c>
      <c r="W133" s="139">
        <v>142.7</v>
      </c>
      <c r="X133" s="143" t="s">
        <v>342</v>
      </c>
      <c r="Y133" s="143" t="s">
        <v>342</v>
      </c>
      <c r="Z133" s="143" t="s">
        <v>343</v>
      </c>
      <c r="AA133" s="143" t="s">
        <v>344</v>
      </c>
      <c r="AB133" s="143" t="s">
        <v>345</v>
      </c>
      <c r="AC133" s="143" t="s">
        <v>58</v>
      </c>
      <c r="AD133" s="143">
        <v>0</v>
      </c>
      <c r="AE133" s="143">
        <v>2019</v>
      </c>
      <c r="AF133" s="142">
        <v>44126</v>
      </c>
      <c r="AG133" s="142">
        <v>44255</v>
      </c>
      <c r="AH133" s="5" t="s">
        <v>35</v>
      </c>
      <c r="AI133" s="16">
        <v>0.7</v>
      </c>
      <c r="AJ133" s="16">
        <v>1</v>
      </c>
      <c r="AK133" s="6" t="s">
        <v>150</v>
      </c>
      <c r="AL133" s="6" t="s">
        <v>150</v>
      </c>
      <c r="AM133" s="6" t="s">
        <v>150</v>
      </c>
      <c r="AN133" s="6" t="s">
        <v>150</v>
      </c>
      <c r="AO133" s="6" t="s">
        <v>150</v>
      </c>
      <c r="AP133" s="6" t="s">
        <v>150</v>
      </c>
      <c r="AQ133" s="6" t="s">
        <v>150</v>
      </c>
      <c r="AR133" s="6" t="s">
        <v>150</v>
      </c>
      <c r="AS133" s="6" t="s">
        <v>150</v>
      </c>
      <c r="AT133" s="17">
        <v>1</v>
      </c>
      <c r="AU133" s="6">
        <v>17.4</v>
      </c>
      <c r="AV133" s="9">
        <v>34.9</v>
      </c>
      <c r="AW133" s="9" t="s">
        <v>150</v>
      </c>
      <c r="AX133" s="9" t="s">
        <v>150</v>
      </c>
      <c r="AY133" s="9" t="s">
        <v>150</v>
      </c>
      <c r="AZ133" s="9" t="s">
        <v>150</v>
      </c>
      <c r="BA133" s="9" t="s">
        <v>150</v>
      </c>
      <c r="BB133" s="9" t="s">
        <v>150</v>
      </c>
      <c r="BC133" s="9" t="s">
        <v>150</v>
      </c>
      <c r="BD133" s="9" t="s">
        <v>150</v>
      </c>
      <c r="BE133" s="9" t="s">
        <v>150</v>
      </c>
      <c r="BF133" s="9">
        <f>SUM(AU133:BE133)</f>
        <v>52.3</v>
      </c>
      <c r="BG133" s="139" t="s">
        <v>41</v>
      </c>
      <c r="BH133" s="139" t="s">
        <v>42</v>
      </c>
      <c r="BI133" s="139" t="s">
        <v>43</v>
      </c>
      <c r="BJ133" s="139" t="s">
        <v>346</v>
      </c>
      <c r="BK133" s="139" t="s">
        <v>327</v>
      </c>
      <c r="BL133" s="139" t="s">
        <v>347</v>
      </c>
      <c r="BM133" s="139"/>
      <c r="BN133" s="139"/>
      <c r="BO133" s="2"/>
      <c r="BP133" s="2"/>
      <c r="BQ133" s="2"/>
      <c r="BR133" s="2"/>
      <c r="BS133" s="2"/>
      <c r="BT133" s="2"/>
      <c r="BU133" s="2"/>
      <c r="BV133" s="2"/>
      <c r="BW133" s="2"/>
      <c r="BX133" s="2"/>
      <c r="BY133" s="2"/>
      <c r="BZ133" s="2"/>
      <c r="CA133" s="2"/>
      <c r="CB133" s="2"/>
      <c r="CC133" s="2"/>
      <c r="CD133" s="2"/>
      <c r="CE133" s="2"/>
      <c r="CF133" s="2"/>
      <c r="CG133" s="2"/>
      <c r="CH133" s="2"/>
    </row>
    <row r="134" spans="1:86" ht="12.75" customHeight="1">
      <c r="A134" s="141"/>
      <c r="B134" s="149"/>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0"/>
      <c r="AA134" s="140"/>
      <c r="AB134" s="140"/>
      <c r="AC134" s="140"/>
      <c r="AD134" s="140"/>
      <c r="AE134" s="140"/>
      <c r="AF134" s="140"/>
      <c r="AG134" s="140"/>
      <c r="AH134" s="92" t="s">
        <v>47</v>
      </c>
      <c r="AI134" s="96">
        <v>0.7</v>
      </c>
      <c r="AJ134" s="96">
        <v>1</v>
      </c>
      <c r="AK134" s="92" t="s">
        <v>150</v>
      </c>
      <c r="AL134" s="92" t="s">
        <v>150</v>
      </c>
      <c r="AM134" s="92" t="s">
        <v>150</v>
      </c>
      <c r="AN134" s="92" t="s">
        <v>150</v>
      </c>
      <c r="AO134" s="92" t="s">
        <v>150</v>
      </c>
      <c r="AP134" s="92" t="s">
        <v>150</v>
      </c>
      <c r="AQ134" s="92" t="s">
        <v>150</v>
      </c>
      <c r="AR134" s="92" t="s">
        <v>150</v>
      </c>
      <c r="AS134" s="92" t="s">
        <v>150</v>
      </c>
      <c r="AT134" s="97">
        <v>1</v>
      </c>
      <c r="AU134" s="92">
        <v>17.4</v>
      </c>
      <c r="AV134" s="95">
        <v>34.9</v>
      </c>
      <c r="AW134" s="95" t="s">
        <v>150</v>
      </c>
      <c r="AX134" s="95" t="s">
        <v>150</v>
      </c>
      <c r="AY134" s="95" t="s">
        <v>150</v>
      </c>
      <c r="AZ134" s="95" t="s">
        <v>150</v>
      </c>
      <c r="BA134" s="95" t="s">
        <v>150</v>
      </c>
      <c r="BB134" s="95" t="s">
        <v>150</v>
      </c>
      <c r="BC134" s="95" t="s">
        <v>150</v>
      </c>
      <c r="BD134" s="95" t="s">
        <v>150</v>
      </c>
      <c r="BE134" s="95" t="s">
        <v>150</v>
      </c>
      <c r="BF134" s="95">
        <v>52.3</v>
      </c>
      <c r="BG134" s="140"/>
      <c r="BH134" s="140"/>
      <c r="BI134" s="140"/>
      <c r="BJ134" s="140"/>
      <c r="BK134" s="140"/>
      <c r="BL134" s="140"/>
      <c r="BM134" s="140"/>
      <c r="BN134" s="140"/>
      <c r="BO134" s="2"/>
      <c r="BP134" s="2"/>
      <c r="BQ134" s="2"/>
      <c r="BR134" s="2"/>
      <c r="BS134" s="2"/>
      <c r="BT134" s="2"/>
      <c r="BU134" s="2"/>
      <c r="BV134" s="2"/>
      <c r="BW134" s="2"/>
      <c r="BX134" s="2"/>
      <c r="BY134" s="2"/>
      <c r="BZ134" s="2"/>
      <c r="CA134" s="2"/>
      <c r="CB134" s="2"/>
      <c r="CC134" s="2"/>
      <c r="CD134" s="2"/>
      <c r="CE134" s="2"/>
      <c r="CF134" s="2"/>
      <c r="CG134" s="2"/>
      <c r="CH134" s="2"/>
    </row>
    <row r="135" spans="1:86" ht="12.75" customHeight="1">
      <c r="A135" s="141"/>
      <c r="B135" s="149"/>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3" t="s">
        <v>348</v>
      </c>
      <c r="AA135" s="143" t="s">
        <v>349</v>
      </c>
      <c r="AB135" s="143" t="s">
        <v>350</v>
      </c>
      <c r="AC135" s="143" t="s">
        <v>58</v>
      </c>
      <c r="AD135" s="143">
        <v>0</v>
      </c>
      <c r="AE135" s="143">
        <v>2019</v>
      </c>
      <c r="AF135" s="142">
        <v>43879</v>
      </c>
      <c r="AG135" s="142">
        <v>44270</v>
      </c>
      <c r="AH135" s="5" t="s">
        <v>35</v>
      </c>
      <c r="AI135" s="16">
        <v>0.3</v>
      </c>
      <c r="AJ135" s="16">
        <v>1</v>
      </c>
      <c r="AK135" s="6" t="s">
        <v>150</v>
      </c>
      <c r="AL135" s="6" t="s">
        <v>150</v>
      </c>
      <c r="AM135" s="6" t="s">
        <v>150</v>
      </c>
      <c r="AN135" s="6" t="s">
        <v>150</v>
      </c>
      <c r="AO135" s="6" t="s">
        <v>150</v>
      </c>
      <c r="AP135" s="6" t="s">
        <v>150</v>
      </c>
      <c r="AQ135" s="6" t="s">
        <v>150</v>
      </c>
      <c r="AR135" s="6" t="s">
        <v>150</v>
      </c>
      <c r="AS135" s="6" t="s">
        <v>150</v>
      </c>
      <c r="AT135" s="17">
        <v>1</v>
      </c>
      <c r="AU135" s="6">
        <v>17.4</v>
      </c>
      <c r="AV135" s="9">
        <v>34.9</v>
      </c>
      <c r="AW135" s="9" t="s">
        <v>150</v>
      </c>
      <c r="AX135" s="9" t="s">
        <v>150</v>
      </c>
      <c r="AY135" s="9" t="s">
        <v>150</v>
      </c>
      <c r="AZ135" s="9" t="s">
        <v>150</v>
      </c>
      <c r="BA135" s="9" t="s">
        <v>150</v>
      </c>
      <c r="BB135" s="9" t="s">
        <v>150</v>
      </c>
      <c r="BC135" s="9" t="s">
        <v>150</v>
      </c>
      <c r="BD135" s="9" t="s">
        <v>150</v>
      </c>
      <c r="BE135" s="9" t="s">
        <v>150</v>
      </c>
      <c r="BF135" s="9">
        <f>SUM(AU135:BE135)</f>
        <v>52.3</v>
      </c>
      <c r="BG135" s="139" t="s">
        <v>41</v>
      </c>
      <c r="BH135" s="139" t="s">
        <v>42</v>
      </c>
      <c r="BI135" s="139" t="s">
        <v>43</v>
      </c>
      <c r="BJ135" s="139" t="s">
        <v>346</v>
      </c>
      <c r="BK135" s="139" t="s">
        <v>327</v>
      </c>
      <c r="BL135" s="139" t="s">
        <v>347</v>
      </c>
      <c r="BM135" s="139"/>
      <c r="BN135" s="139"/>
      <c r="BO135" s="2"/>
      <c r="BP135" s="2"/>
      <c r="BQ135" s="2"/>
      <c r="BR135" s="2"/>
      <c r="BS135" s="2"/>
      <c r="BT135" s="2"/>
      <c r="BU135" s="2"/>
      <c r="BV135" s="2"/>
      <c r="BW135" s="2"/>
      <c r="BX135" s="2"/>
      <c r="BY135" s="2"/>
      <c r="BZ135" s="2"/>
      <c r="CA135" s="2"/>
      <c r="CB135" s="2"/>
      <c r="CC135" s="2"/>
      <c r="CD135" s="2"/>
      <c r="CE135" s="2"/>
      <c r="CF135" s="2"/>
      <c r="CG135" s="2"/>
      <c r="CH135" s="2"/>
    </row>
    <row r="136" spans="1:86" ht="12.75" customHeight="1">
      <c r="A136" s="141"/>
      <c r="B136" s="149"/>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0"/>
      <c r="AA136" s="140"/>
      <c r="AB136" s="140"/>
      <c r="AC136" s="140"/>
      <c r="AD136" s="140"/>
      <c r="AE136" s="140"/>
      <c r="AF136" s="140"/>
      <c r="AG136" s="140"/>
      <c r="AH136" s="92" t="s">
        <v>47</v>
      </c>
      <c r="AI136" s="96">
        <v>0.3</v>
      </c>
      <c r="AJ136" s="96">
        <v>1</v>
      </c>
      <c r="AK136" s="92" t="s">
        <v>150</v>
      </c>
      <c r="AL136" s="92" t="s">
        <v>150</v>
      </c>
      <c r="AM136" s="92" t="s">
        <v>150</v>
      </c>
      <c r="AN136" s="92" t="s">
        <v>150</v>
      </c>
      <c r="AO136" s="92" t="s">
        <v>150</v>
      </c>
      <c r="AP136" s="92" t="s">
        <v>150</v>
      </c>
      <c r="AQ136" s="92" t="s">
        <v>150</v>
      </c>
      <c r="AR136" s="92" t="s">
        <v>150</v>
      </c>
      <c r="AS136" s="92" t="s">
        <v>150</v>
      </c>
      <c r="AT136" s="97">
        <v>1</v>
      </c>
      <c r="AU136" s="92">
        <v>17.4</v>
      </c>
      <c r="AV136" s="95">
        <v>34.9</v>
      </c>
      <c r="AW136" s="95" t="s">
        <v>150</v>
      </c>
      <c r="AX136" s="95" t="s">
        <v>150</v>
      </c>
      <c r="AY136" s="95" t="s">
        <v>150</v>
      </c>
      <c r="AZ136" s="95" t="s">
        <v>150</v>
      </c>
      <c r="BA136" s="95" t="s">
        <v>150</v>
      </c>
      <c r="BB136" s="95" t="s">
        <v>150</v>
      </c>
      <c r="BC136" s="95" t="s">
        <v>150</v>
      </c>
      <c r="BD136" s="95" t="s">
        <v>150</v>
      </c>
      <c r="BE136" s="95" t="s">
        <v>150</v>
      </c>
      <c r="BF136" s="95">
        <v>52.3</v>
      </c>
      <c r="BG136" s="140"/>
      <c r="BH136" s="140"/>
      <c r="BI136" s="140"/>
      <c r="BJ136" s="140"/>
      <c r="BK136" s="140"/>
      <c r="BL136" s="140"/>
      <c r="BM136" s="140"/>
      <c r="BN136" s="140"/>
      <c r="BO136" s="2"/>
      <c r="BP136" s="2"/>
      <c r="BQ136" s="2"/>
      <c r="BR136" s="2"/>
      <c r="BS136" s="2"/>
      <c r="BT136" s="2"/>
      <c r="BU136" s="2"/>
      <c r="BV136" s="2"/>
      <c r="BW136" s="2"/>
      <c r="BX136" s="2"/>
      <c r="BY136" s="2"/>
      <c r="BZ136" s="2"/>
      <c r="CA136" s="2"/>
      <c r="CB136" s="2"/>
      <c r="CC136" s="2"/>
      <c r="CD136" s="2"/>
      <c r="CE136" s="2"/>
      <c r="CF136" s="2"/>
      <c r="CG136" s="2"/>
      <c r="CH136" s="2"/>
    </row>
    <row r="137" spans="1:86" ht="12.75" customHeight="1">
      <c r="A137" s="141"/>
      <c r="B137" s="149"/>
      <c r="C137" s="141"/>
      <c r="D137" s="141"/>
      <c r="E137" s="141"/>
      <c r="F137" s="141"/>
      <c r="G137" s="141"/>
      <c r="H137" s="141"/>
      <c r="I137" s="141"/>
      <c r="J137" s="140"/>
      <c r="K137" s="140"/>
      <c r="L137" s="140"/>
      <c r="M137" s="140"/>
      <c r="N137" s="140"/>
      <c r="O137" s="140"/>
      <c r="P137" s="140"/>
      <c r="Q137" s="140"/>
      <c r="R137" s="140"/>
      <c r="S137" s="140"/>
      <c r="T137" s="140"/>
      <c r="U137" s="140"/>
      <c r="V137" s="140"/>
      <c r="W137" s="140"/>
      <c r="X137" s="141"/>
      <c r="Y137" s="141"/>
      <c r="Z137" s="143" t="s">
        <v>351</v>
      </c>
      <c r="AA137" s="143" t="s">
        <v>352</v>
      </c>
      <c r="AB137" s="143" t="s">
        <v>353</v>
      </c>
      <c r="AC137" s="143" t="s">
        <v>33</v>
      </c>
      <c r="AD137" s="143">
        <v>0</v>
      </c>
      <c r="AE137" s="143">
        <v>2019</v>
      </c>
      <c r="AF137" s="142">
        <v>44256</v>
      </c>
      <c r="AG137" s="142">
        <v>44275</v>
      </c>
      <c r="AH137" s="5" t="s">
        <v>35</v>
      </c>
      <c r="AI137" s="16" t="s">
        <v>150</v>
      </c>
      <c r="AJ137" s="16">
        <v>1</v>
      </c>
      <c r="AK137" s="6" t="s">
        <v>150</v>
      </c>
      <c r="AL137" s="6" t="s">
        <v>150</v>
      </c>
      <c r="AM137" s="6" t="s">
        <v>150</v>
      </c>
      <c r="AN137" s="6" t="s">
        <v>150</v>
      </c>
      <c r="AO137" s="6" t="s">
        <v>150</v>
      </c>
      <c r="AP137" s="6" t="s">
        <v>150</v>
      </c>
      <c r="AQ137" s="6" t="s">
        <v>150</v>
      </c>
      <c r="AR137" s="6" t="s">
        <v>150</v>
      </c>
      <c r="AS137" s="6" t="s">
        <v>150</v>
      </c>
      <c r="AT137" s="17">
        <v>1</v>
      </c>
      <c r="AU137" s="6" t="s">
        <v>150</v>
      </c>
      <c r="AV137" s="9">
        <v>38.1</v>
      </c>
      <c r="AW137" s="9" t="s">
        <v>150</v>
      </c>
      <c r="AX137" s="9" t="s">
        <v>150</v>
      </c>
      <c r="AY137" s="9" t="s">
        <v>150</v>
      </c>
      <c r="AZ137" s="9" t="s">
        <v>150</v>
      </c>
      <c r="BA137" s="9" t="s">
        <v>150</v>
      </c>
      <c r="BB137" s="9" t="s">
        <v>150</v>
      </c>
      <c r="BC137" s="9" t="s">
        <v>150</v>
      </c>
      <c r="BD137" s="9" t="s">
        <v>150</v>
      </c>
      <c r="BE137" s="9" t="s">
        <v>150</v>
      </c>
      <c r="BF137" s="9">
        <f>SUM(AU137:BE137)</f>
        <v>38.1</v>
      </c>
      <c r="BG137" s="139" t="s">
        <v>41</v>
      </c>
      <c r="BH137" s="139" t="s">
        <v>42</v>
      </c>
      <c r="BI137" s="139" t="s">
        <v>43</v>
      </c>
      <c r="BJ137" s="139" t="s">
        <v>346</v>
      </c>
      <c r="BK137" s="139" t="s">
        <v>327</v>
      </c>
      <c r="BL137" s="139" t="s">
        <v>347</v>
      </c>
      <c r="BM137" s="139"/>
      <c r="BN137" s="139"/>
      <c r="BO137" s="2"/>
      <c r="BP137" s="2"/>
      <c r="BQ137" s="2"/>
      <c r="BR137" s="2"/>
      <c r="BS137" s="2"/>
      <c r="BT137" s="2"/>
      <c r="BU137" s="2"/>
      <c r="BV137" s="2"/>
      <c r="BW137" s="2"/>
      <c r="BX137" s="2"/>
      <c r="BY137" s="2"/>
      <c r="BZ137" s="2"/>
      <c r="CA137" s="2"/>
      <c r="CB137" s="2"/>
      <c r="CC137" s="2"/>
      <c r="CD137" s="2"/>
      <c r="CE137" s="2"/>
      <c r="CF137" s="2"/>
      <c r="CG137" s="2"/>
      <c r="CH137" s="2"/>
    </row>
    <row r="138" spans="1:86" ht="12.75" customHeight="1">
      <c r="A138" s="141"/>
      <c r="B138" s="150"/>
      <c r="C138" s="140"/>
      <c r="D138" s="140"/>
      <c r="E138" s="140"/>
      <c r="F138" s="140"/>
      <c r="G138" s="140"/>
      <c r="H138" s="140"/>
      <c r="I138" s="140"/>
      <c r="J138" s="88" t="s">
        <v>47</v>
      </c>
      <c r="K138" s="92" t="s">
        <v>150</v>
      </c>
      <c r="L138" s="92" t="s">
        <v>150</v>
      </c>
      <c r="M138" s="96" t="s">
        <v>150</v>
      </c>
      <c r="N138" s="96" t="s">
        <v>150</v>
      </c>
      <c r="O138" s="96" t="s">
        <v>150</v>
      </c>
      <c r="P138" s="92" t="s">
        <v>150</v>
      </c>
      <c r="Q138" s="92" t="s">
        <v>150</v>
      </c>
      <c r="R138" s="92" t="s">
        <v>150</v>
      </c>
      <c r="S138" s="92" t="s">
        <v>150</v>
      </c>
      <c r="T138" s="92" t="s">
        <v>150</v>
      </c>
      <c r="U138" s="92" t="s">
        <v>150</v>
      </c>
      <c r="V138" s="92" t="s">
        <v>200</v>
      </c>
      <c r="W138" s="92">
        <v>142.7</v>
      </c>
      <c r="X138" s="140"/>
      <c r="Y138" s="140"/>
      <c r="Z138" s="140"/>
      <c r="AA138" s="140"/>
      <c r="AB138" s="140"/>
      <c r="AC138" s="140"/>
      <c r="AD138" s="140"/>
      <c r="AE138" s="140"/>
      <c r="AF138" s="140"/>
      <c r="AG138" s="140"/>
      <c r="AH138" s="92" t="s">
        <v>47</v>
      </c>
      <c r="AI138" s="96" t="s">
        <v>150</v>
      </c>
      <c r="AJ138" s="96">
        <v>1</v>
      </c>
      <c r="AK138" s="92" t="s">
        <v>150</v>
      </c>
      <c r="AL138" s="92" t="s">
        <v>150</v>
      </c>
      <c r="AM138" s="92" t="s">
        <v>150</v>
      </c>
      <c r="AN138" s="92" t="s">
        <v>150</v>
      </c>
      <c r="AO138" s="92" t="s">
        <v>150</v>
      </c>
      <c r="AP138" s="92" t="s">
        <v>150</v>
      </c>
      <c r="AQ138" s="92" t="s">
        <v>150</v>
      </c>
      <c r="AR138" s="92" t="s">
        <v>150</v>
      </c>
      <c r="AS138" s="92" t="s">
        <v>150</v>
      </c>
      <c r="AT138" s="97">
        <v>1</v>
      </c>
      <c r="AU138" s="92" t="s">
        <v>150</v>
      </c>
      <c r="AV138" s="95">
        <v>38.1</v>
      </c>
      <c r="AW138" s="95" t="s">
        <v>150</v>
      </c>
      <c r="AX138" s="95" t="s">
        <v>150</v>
      </c>
      <c r="AY138" s="95" t="s">
        <v>150</v>
      </c>
      <c r="AZ138" s="95" t="s">
        <v>150</v>
      </c>
      <c r="BA138" s="95" t="s">
        <v>150</v>
      </c>
      <c r="BB138" s="95" t="s">
        <v>150</v>
      </c>
      <c r="BC138" s="95" t="s">
        <v>150</v>
      </c>
      <c r="BD138" s="95" t="s">
        <v>150</v>
      </c>
      <c r="BE138" s="95" t="s">
        <v>150</v>
      </c>
      <c r="BF138" s="95">
        <v>38.1</v>
      </c>
      <c r="BG138" s="140"/>
      <c r="BH138" s="140"/>
      <c r="BI138" s="140"/>
      <c r="BJ138" s="140"/>
      <c r="BK138" s="140"/>
      <c r="BL138" s="140"/>
      <c r="BM138" s="140"/>
      <c r="BN138" s="140"/>
      <c r="BO138" s="2"/>
      <c r="BP138" s="2"/>
      <c r="BQ138" s="2"/>
      <c r="BR138" s="2"/>
      <c r="BS138" s="2"/>
      <c r="BT138" s="2"/>
      <c r="BU138" s="2"/>
      <c r="BV138" s="2"/>
      <c r="BW138" s="2"/>
      <c r="BX138" s="2"/>
      <c r="BY138" s="2"/>
      <c r="BZ138" s="2"/>
      <c r="CA138" s="2"/>
      <c r="CB138" s="2"/>
      <c r="CC138" s="2"/>
      <c r="CD138" s="2"/>
      <c r="CE138" s="2"/>
      <c r="CF138" s="2"/>
      <c r="CG138" s="2"/>
      <c r="CH138" s="2"/>
    </row>
    <row r="139" spans="1:86" ht="24.75" customHeight="1">
      <c r="A139" s="141"/>
      <c r="B139" s="148" t="s">
        <v>354</v>
      </c>
      <c r="C139" s="143" t="s">
        <v>355</v>
      </c>
      <c r="D139" s="143" t="s">
        <v>356</v>
      </c>
      <c r="E139" s="142">
        <v>44256</v>
      </c>
      <c r="F139" s="142" t="s">
        <v>357</v>
      </c>
      <c r="G139" s="142" t="s">
        <v>33</v>
      </c>
      <c r="H139" s="139">
        <v>0</v>
      </c>
      <c r="I139" s="139">
        <v>2020</v>
      </c>
      <c r="J139" s="139" t="s">
        <v>35</v>
      </c>
      <c r="K139" s="139" t="s">
        <v>150</v>
      </c>
      <c r="L139" s="139" t="s">
        <v>150</v>
      </c>
      <c r="M139" s="139" t="s">
        <v>150</v>
      </c>
      <c r="N139" s="139" t="s">
        <v>150</v>
      </c>
      <c r="O139" s="139" t="s">
        <v>150</v>
      </c>
      <c r="P139" s="139" t="s">
        <v>150</v>
      </c>
      <c r="Q139" s="139" t="s">
        <v>150</v>
      </c>
      <c r="R139" s="139">
        <v>1</v>
      </c>
      <c r="S139" s="139" t="s">
        <v>150</v>
      </c>
      <c r="T139" s="139" t="s">
        <v>150</v>
      </c>
      <c r="U139" s="139" t="s">
        <v>150</v>
      </c>
      <c r="V139" s="139">
        <f>SUM(K139:U143)</f>
        <v>1</v>
      </c>
      <c r="W139" s="139">
        <v>112.1</v>
      </c>
      <c r="X139" s="143" t="s">
        <v>269</v>
      </c>
      <c r="Y139" s="143" t="s">
        <v>269</v>
      </c>
      <c r="Z139" s="143" t="s">
        <v>358</v>
      </c>
      <c r="AA139" s="143" t="s">
        <v>359</v>
      </c>
      <c r="AB139" s="143" t="s">
        <v>360</v>
      </c>
      <c r="AC139" s="143" t="s">
        <v>58</v>
      </c>
      <c r="AD139" s="143">
        <v>0</v>
      </c>
      <c r="AE139" s="143">
        <v>2020</v>
      </c>
      <c r="AF139" s="142">
        <v>44256</v>
      </c>
      <c r="AG139" s="142">
        <v>45171</v>
      </c>
      <c r="AH139" s="5" t="s">
        <v>35</v>
      </c>
      <c r="AI139" s="16" t="s">
        <v>150</v>
      </c>
      <c r="AJ139" s="16">
        <v>0.1</v>
      </c>
      <c r="AK139" s="16">
        <v>0.5</v>
      </c>
      <c r="AL139" s="16">
        <v>1</v>
      </c>
      <c r="AM139" s="16" t="s">
        <v>150</v>
      </c>
      <c r="AN139" s="16" t="s">
        <v>150</v>
      </c>
      <c r="AO139" s="16" t="s">
        <v>150</v>
      </c>
      <c r="AP139" s="16" t="s">
        <v>150</v>
      </c>
      <c r="AQ139" s="16" t="s">
        <v>150</v>
      </c>
      <c r="AR139" s="16" t="s">
        <v>150</v>
      </c>
      <c r="AS139" s="16" t="s">
        <v>150</v>
      </c>
      <c r="AT139" s="17">
        <v>1</v>
      </c>
      <c r="AU139" s="9" t="s">
        <v>150</v>
      </c>
      <c r="AV139" s="9">
        <v>1.8</v>
      </c>
      <c r="AW139" s="9">
        <f aca="true" t="shared" si="7" ref="AW139:AX139">AV139*1.03</f>
        <v>1.854</v>
      </c>
      <c r="AX139" s="9">
        <f t="shared" si="7"/>
        <v>1.90962</v>
      </c>
      <c r="AY139" s="9" t="s">
        <v>150</v>
      </c>
      <c r="AZ139" s="9" t="s">
        <v>150</v>
      </c>
      <c r="BA139" s="9" t="s">
        <v>150</v>
      </c>
      <c r="BB139" s="9" t="s">
        <v>150</v>
      </c>
      <c r="BC139" s="9" t="s">
        <v>150</v>
      </c>
      <c r="BD139" s="9" t="s">
        <v>150</v>
      </c>
      <c r="BE139" s="9" t="s">
        <v>150</v>
      </c>
      <c r="BF139" s="9">
        <f>SUM(AU139:BE139)</f>
        <v>5.56362</v>
      </c>
      <c r="BG139" s="139" t="s">
        <v>315</v>
      </c>
      <c r="BH139" s="139" t="s">
        <v>361</v>
      </c>
      <c r="BI139" s="139" t="s">
        <v>362</v>
      </c>
      <c r="BJ139" s="139"/>
      <c r="BK139" s="139" t="s">
        <v>363</v>
      </c>
      <c r="BL139" s="139" t="s">
        <v>362</v>
      </c>
      <c r="BM139" s="139"/>
      <c r="BN139" s="139"/>
      <c r="BO139" s="2"/>
      <c r="BP139" s="2"/>
      <c r="BQ139" s="2"/>
      <c r="BR139" s="2"/>
      <c r="BS139" s="2"/>
      <c r="BT139" s="2"/>
      <c r="BU139" s="2"/>
      <c r="BV139" s="2"/>
      <c r="BW139" s="2"/>
      <c r="BX139" s="2"/>
      <c r="BY139" s="2"/>
      <c r="BZ139" s="2"/>
      <c r="CA139" s="2"/>
      <c r="CB139" s="2"/>
      <c r="CC139" s="2"/>
      <c r="CD139" s="2"/>
      <c r="CE139" s="2"/>
      <c r="CF139" s="2"/>
      <c r="CG139" s="2"/>
      <c r="CH139" s="2"/>
    </row>
    <row r="140" spans="1:86" ht="24.75" customHeight="1">
      <c r="A140" s="141"/>
      <c r="B140" s="149"/>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0"/>
      <c r="AA140" s="140"/>
      <c r="AB140" s="140"/>
      <c r="AC140" s="140"/>
      <c r="AD140" s="140"/>
      <c r="AE140" s="140"/>
      <c r="AF140" s="140"/>
      <c r="AG140" s="140"/>
      <c r="AH140" s="92" t="s">
        <v>47</v>
      </c>
      <c r="AI140" s="96" t="s">
        <v>150</v>
      </c>
      <c r="AJ140" s="96">
        <v>0.1</v>
      </c>
      <c r="AK140" s="96" t="s">
        <v>150</v>
      </c>
      <c r="AL140" s="96" t="s">
        <v>150</v>
      </c>
      <c r="AM140" s="96" t="s">
        <v>150</v>
      </c>
      <c r="AN140" s="96" t="s">
        <v>150</v>
      </c>
      <c r="AO140" s="96" t="s">
        <v>150</v>
      </c>
      <c r="AP140" s="96" t="s">
        <v>150</v>
      </c>
      <c r="AQ140" s="96" t="s">
        <v>150</v>
      </c>
      <c r="AR140" s="96" t="s">
        <v>150</v>
      </c>
      <c r="AS140" s="96" t="s">
        <v>150</v>
      </c>
      <c r="AT140" s="97">
        <v>0.1</v>
      </c>
      <c r="AU140" s="95" t="s">
        <v>150</v>
      </c>
      <c r="AV140" s="92">
        <v>1.8</v>
      </c>
      <c r="AW140" s="95" t="s">
        <v>150</v>
      </c>
      <c r="AX140" s="95" t="s">
        <v>150</v>
      </c>
      <c r="AY140" s="95" t="s">
        <v>150</v>
      </c>
      <c r="AZ140" s="95" t="s">
        <v>150</v>
      </c>
      <c r="BA140" s="95" t="s">
        <v>150</v>
      </c>
      <c r="BB140" s="95" t="s">
        <v>150</v>
      </c>
      <c r="BC140" s="95" t="s">
        <v>150</v>
      </c>
      <c r="BD140" s="95" t="s">
        <v>150</v>
      </c>
      <c r="BE140" s="95" t="s">
        <v>150</v>
      </c>
      <c r="BF140" s="95">
        <v>1.8</v>
      </c>
      <c r="BG140" s="140"/>
      <c r="BH140" s="140"/>
      <c r="BI140" s="140"/>
      <c r="BJ140" s="140"/>
      <c r="BK140" s="140"/>
      <c r="BL140" s="140"/>
      <c r="BM140" s="140"/>
      <c r="BN140" s="140"/>
      <c r="BO140" s="2"/>
      <c r="BP140" s="2"/>
      <c r="BQ140" s="2"/>
      <c r="BR140" s="2"/>
      <c r="BS140" s="2"/>
      <c r="BT140" s="2"/>
      <c r="BU140" s="2"/>
      <c r="BV140" s="2"/>
      <c r="BW140" s="2"/>
      <c r="BX140" s="2"/>
      <c r="BY140" s="2"/>
      <c r="BZ140" s="2"/>
      <c r="CA140" s="2"/>
      <c r="CB140" s="2"/>
      <c r="CC140" s="2"/>
      <c r="CD140" s="2"/>
      <c r="CE140" s="2"/>
      <c r="CF140" s="2"/>
      <c r="CG140" s="2"/>
      <c r="CH140" s="2"/>
    </row>
    <row r="141" spans="1:86" ht="24.75" customHeight="1">
      <c r="A141" s="141"/>
      <c r="B141" s="149"/>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3" t="s">
        <v>364</v>
      </c>
      <c r="AA141" s="143" t="s">
        <v>365</v>
      </c>
      <c r="AB141" s="143" t="s">
        <v>366</v>
      </c>
      <c r="AC141" s="143" t="s">
        <v>33</v>
      </c>
      <c r="AD141" s="143">
        <v>0</v>
      </c>
      <c r="AE141" s="143">
        <v>2020</v>
      </c>
      <c r="AF141" s="142">
        <v>44228</v>
      </c>
      <c r="AG141" s="142">
        <v>45992</v>
      </c>
      <c r="AH141" s="5" t="s">
        <v>35</v>
      </c>
      <c r="AI141" s="6" t="s">
        <v>150</v>
      </c>
      <c r="AJ141" s="6">
        <v>1</v>
      </c>
      <c r="AK141" s="6">
        <v>1</v>
      </c>
      <c r="AL141" s="6">
        <v>1</v>
      </c>
      <c r="AM141" s="6">
        <v>1</v>
      </c>
      <c r="AN141" s="6">
        <v>1</v>
      </c>
      <c r="AO141" s="6" t="s">
        <v>150</v>
      </c>
      <c r="AP141" s="6" t="s">
        <v>150</v>
      </c>
      <c r="AQ141" s="6" t="s">
        <v>150</v>
      </c>
      <c r="AR141" s="6" t="s">
        <v>150</v>
      </c>
      <c r="AS141" s="6" t="s">
        <v>150</v>
      </c>
      <c r="AT141" s="7">
        <f>SUM(AI141:AS141)</f>
        <v>5</v>
      </c>
      <c r="AU141" s="9" t="s">
        <v>150</v>
      </c>
      <c r="AV141" s="9">
        <v>5</v>
      </c>
      <c r="AW141" s="9">
        <f aca="true" t="shared" si="8" ref="AW141:AZ141">AV141*1.03</f>
        <v>5.15</v>
      </c>
      <c r="AX141" s="9">
        <f t="shared" si="8"/>
        <v>5.304500000000001</v>
      </c>
      <c r="AY141" s="9">
        <f t="shared" si="8"/>
        <v>5.463635000000001</v>
      </c>
      <c r="AZ141" s="9">
        <f t="shared" si="8"/>
        <v>5.627544050000001</v>
      </c>
      <c r="BA141" s="9" t="s">
        <v>150</v>
      </c>
      <c r="BB141" s="9" t="s">
        <v>150</v>
      </c>
      <c r="BC141" s="9" t="s">
        <v>150</v>
      </c>
      <c r="BD141" s="9" t="s">
        <v>150</v>
      </c>
      <c r="BE141" s="9" t="s">
        <v>150</v>
      </c>
      <c r="BF141" s="9">
        <f>SUM(AU141:BE141)</f>
        <v>26.545679050000004</v>
      </c>
      <c r="BG141" s="139" t="s">
        <v>315</v>
      </c>
      <c r="BH141" s="139" t="s">
        <v>361</v>
      </c>
      <c r="BI141" s="139" t="s">
        <v>362</v>
      </c>
      <c r="BJ141" s="139"/>
      <c r="BK141" s="139" t="s">
        <v>363</v>
      </c>
      <c r="BL141" s="139" t="s">
        <v>362</v>
      </c>
      <c r="BM141" s="139"/>
      <c r="BN141" s="139"/>
      <c r="BO141" s="2"/>
      <c r="BP141" s="2"/>
      <c r="BQ141" s="2"/>
      <c r="BR141" s="2"/>
      <c r="BS141" s="2"/>
      <c r="BT141" s="2"/>
      <c r="BU141" s="2"/>
      <c r="BV141" s="2"/>
      <c r="BW141" s="2"/>
      <c r="BX141" s="2"/>
      <c r="BY141" s="2"/>
      <c r="BZ141" s="2"/>
      <c r="CA141" s="2"/>
      <c r="CB141" s="2"/>
      <c r="CC141" s="2"/>
      <c r="CD141" s="2"/>
      <c r="CE141" s="2"/>
      <c r="CF141" s="2"/>
      <c r="CG141" s="2"/>
      <c r="CH141" s="2"/>
    </row>
    <row r="142" spans="1:86" ht="24.75" customHeight="1">
      <c r="A142" s="141"/>
      <c r="B142" s="149"/>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0"/>
      <c r="AA142" s="140"/>
      <c r="AB142" s="140"/>
      <c r="AC142" s="140"/>
      <c r="AD142" s="140"/>
      <c r="AE142" s="140"/>
      <c r="AF142" s="140"/>
      <c r="AG142" s="140"/>
      <c r="AH142" s="92" t="s">
        <v>47</v>
      </c>
      <c r="AI142" s="92" t="s">
        <v>150</v>
      </c>
      <c r="AJ142" s="92">
        <v>1</v>
      </c>
      <c r="AK142" s="92" t="s">
        <v>150</v>
      </c>
      <c r="AL142" s="92" t="s">
        <v>150</v>
      </c>
      <c r="AM142" s="92" t="s">
        <v>150</v>
      </c>
      <c r="AN142" s="92" t="s">
        <v>150</v>
      </c>
      <c r="AO142" s="92" t="s">
        <v>150</v>
      </c>
      <c r="AP142" s="92" t="s">
        <v>150</v>
      </c>
      <c r="AQ142" s="92" t="s">
        <v>150</v>
      </c>
      <c r="AR142" s="92" t="s">
        <v>150</v>
      </c>
      <c r="AS142" s="92" t="s">
        <v>150</v>
      </c>
      <c r="AT142" s="93">
        <v>1</v>
      </c>
      <c r="AU142" s="95" t="s">
        <v>150</v>
      </c>
      <c r="AV142" s="95">
        <v>5</v>
      </c>
      <c r="AW142" s="95" t="s">
        <v>150</v>
      </c>
      <c r="AX142" s="95" t="s">
        <v>150</v>
      </c>
      <c r="AY142" s="95" t="s">
        <v>150</v>
      </c>
      <c r="AZ142" s="95" t="s">
        <v>150</v>
      </c>
      <c r="BA142" s="95" t="s">
        <v>150</v>
      </c>
      <c r="BB142" s="95" t="s">
        <v>150</v>
      </c>
      <c r="BC142" s="95" t="s">
        <v>150</v>
      </c>
      <c r="BD142" s="95" t="s">
        <v>150</v>
      </c>
      <c r="BE142" s="95" t="s">
        <v>150</v>
      </c>
      <c r="BF142" s="95">
        <v>5</v>
      </c>
      <c r="BG142" s="140"/>
      <c r="BH142" s="140"/>
      <c r="BI142" s="140"/>
      <c r="BJ142" s="140"/>
      <c r="BK142" s="140"/>
      <c r="BL142" s="140"/>
      <c r="BM142" s="140"/>
      <c r="BN142" s="140"/>
      <c r="BO142" s="2"/>
      <c r="BP142" s="2"/>
      <c r="BQ142" s="2"/>
      <c r="BR142" s="2"/>
      <c r="BS142" s="2"/>
      <c r="BT142" s="2"/>
      <c r="BU142" s="2"/>
      <c r="BV142" s="2"/>
      <c r="BW142" s="2"/>
      <c r="BX142" s="2"/>
      <c r="BY142" s="2"/>
      <c r="BZ142" s="2"/>
      <c r="CA142" s="2"/>
      <c r="CB142" s="2"/>
      <c r="CC142" s="2"/>
      <c r="CD142" s="2"/>
      <c r="CE142" s="2"/>
      <c r="CF142" s="2"/>
      <c r="CG142" s="2"/>
      <c r="CH142" s="2"/>
    </row>
    <row r="143" spans="1:86" ht="24.75" customHeight="1">
      <c r="A143" s="140"/>
      <c r="B143" s="149"/>
      <c r="C143" s="141"/>
      <c r="D143" s="141"/>
      <c r="E143" s="141"/>
      <c r="F143" s="141"/>
      <c r="G143" s="141"/>
      <c r="H143" s="141"/>
      <c r="I143" s="141"/>
      <c r="J143" s="140"/>
      <c r="K143" s="140"/>
      <c r="L143" s="140"/>
      <c r="M143" s="140"/>
      <c r="N143" s="140"/>
      <c r="O143" s="140"/>
      <c r="P143" s="140"/>
      <c r="Q143" s="140"/>
      <c r="R143" s="140"/>
      <c r="S143" s="140"/>
      <c r="T143" s="140"/>
      <c r="U143" s="140"/>
      <c r="V143" s="140"/>
      <c r="W143" s="140"/>
      <c r="X143" s="141"/>
      <c r="Y143" s="141"/>
      <c r="Z143" s="143" t="s">
        <v>367</v>
      </c>
      <c r="AA143" s="143" t="s">
        <v>368</v>
      </c>
      <c r="AB143" s="143" t="s">
        <v>369</v>
      </c>
      <c r="AC143" s="143" t="s">
        <v>33</v>
      </c>
      <c r="AD143" s="143">
        <v>0</v>
      </c>
      <c r="AE143" s="143">
        <v>2020</v>
      </c>
      <c r="AF143" s="142">
        <v>45324</v>
      </c>
      <c r="AG143" s="142">
        <v>45628</v>
      </c>
      <c r="AH143" s="5" t="s">
        <v>35</v>
      </c>
      <c r="AI143" s="6" t="s">
        <v>150</v>
      </c>
      <c r="AJ143" s="6" t="s">
        <v>150</v>
      </c>
      <c r="AK143" s="6" t="s">
        <v>150</v>
      </c>
      <c r="AL143" s="6" t="s">
        <v>150</v>
      </c>
      <c r="AM143" s="6">
        <v>1</v>
      </c>
      <c r="AN143" s="6" t="s">
        <v>150</v>
      </c>
      <c r="AO143" s="6" t="s">
        <v>150</v>
      </c>
      <c r="AP143" s="6" t="s">
        <v>150</v>
      </c>
      <c r="AQ143" s="6" t="s">
        <v>150</v>
      </c>
      <c r="AR143" s="6" t="s">
        <v>150</v>
      </c>
      <c r="AS143" s="6" t="s">
        <v>150</v>
      </c>
      <c r="AT143" s="7">
        <f>SUM(AI143:AS143)</f>
        <v>1</v>
      </c>
      <c r="AU143" s="9" t="s">
        <v>150</v>
      </c>
      <c r="AV143" s="9" t="s">
        <v>150</v>
      </c>
      <c r="AW143" s="9" t="s">
        <v>150</v>
      </c>
      <c r="AX143" s="9" t="s">
        <v>150</v>
      </c>
      <c r="AY143" s="9" t="s">
        <v>150</v>
      </c>
      <c r="AZ143" s="9">
        <v>80</v>
      </c>
      <c r="BA143" s="9" t="s">
        <v>150</v>
      </c>
      <c r="BB143" s="9" t="s">
        <v>150</v>
      </c>
      <c r="BC143" s="9" t="s">
        <v>150</v>
      </c>
      <c r="BD143" s="9" t="s">
        <v>150</v>
      </c>
      <c r="BE143" s="9" t="s">
        <v>150</v>
      </c>
      <c r="BF143" s="9">
        <f>SUM(AU143:BE143)</f>
        <v>80</v>
      </c>
      <c r="BG143" s="139" t="s">
        <v>41</v>
      </c>
      <c r="BH143" s="139" t="s">
        <v>370</v>
      </c>
      <c r="BI143" s="139" t="s">
        <v>371</v>
      </c>
      <c r="BJ143" s="139"/>
      <c r="BK143" s="139" t="s">
        <v>363</v>
      </c>
      <c r="BL143" s="139" t="s">
        <v>371</v>
      </c>
      <c r="BM143" s="139"/>
      <c r="BN143" s="139"/>
      <c r="BO143" s="2"/>
      <c r="BP143" s="2"/>
      <c r="BQ143" s="2"/>
      <c r="BR143" s="2"/>
      <c r="BS143" s="2"/>
      <c r="BT143" s="2"/>
      <c r="BU143" s="2"/>
      <c r="BV143" s="2"/>
      <c r="BW143" s="2"/>
      <c r="BX143" s="2"/>
      <c r="BY143" s="2"/>
      <c r="BZ143" s="2"/>
      <c r="CA143" s="2"/>
      <c r="CB143" s="2"/>
      <c r="CC143" s="2"/>
      <c r="CD143" s="2"/>
      <c r="CE143" s="2"/>
      <c r="CF143" s="2"/>
      <c r="CG143" s="2"/>
      <c r="CH143" s="2"/>
    </row>
    <row r="144" spans="1:86" ht="24.75" customHeight="1">
      <c r="A144" s="7"/>
      <c r="B144" s="150"/>
      <c r="C144" s="140"/>
      <c r="D144" s="140"/>
      <c r="E144" s="140"/>
      <c r="F144" s="140"/>
      <c r="G144" s="140"/>
      <c r="H144" s="140"/>
      <c r="I144" s="140"/>
      <c r="J144" s="88" t="s">
        <v>47</v>
      </c>
      <c r="K144" s="92" t="s">
        <v>150</v>
      </c>
      <c r="L144" s="92" t="s">
        <v>150</v>
      </c>
      <c r="M144" s="92" t="s">
        <v>150</v>
      </c>
      <c r="N144" s="92" t="s">
        <v>150</v>
      </c>
      <c r="O144" s="92" t="s">
        <v>150</v>
      </c>
      <c r="P144" s="92" t="s">
        <v>150</v>
      </c>
      <c r="Q144" s="92" t="s">
        <v>150</v>
      </c>
      <c r="R144" s="92" t="s">
        <v>150</v>
      </c>
      <c r="S144" s="92" t="s">
        <v>150</v>
      </c>
      <c r="T144" s="92" t="s">
        <v>150</v>
      </c>
      <c r="U144" s="92" t="s">
        <v>150</v>
      </c>
      <c r="V144" s="92" t="s">
        <v>150</v>
      </c>
      <c r="W144" s="92">
        <v>6.8</v>
      </c>
      <c r="X144" s="140"/>
      <c r="Y144" s="140"/>
      <c r="Z144" s="140"/>
      <c r="AA144" s="140"/>
      <c r="AB144" s="140"/>
      <c r="AC144" s="140"/>
      <c r="AD144" s="140"/>
      <c r="AE144" s="140"/>
      <c r="AF144" s="140"/>
      <c r="AG144" s="140"/>
      <c r="AH144" s="92" t="s">
        <v>47</v>
      </c>
      <c r="AI144" s="92" t="s">
        <v>150</v>
      </c>
      <c r="AJ144" s="92" t="s">
        <v>150</v>
      </c>
      <c r="AK144" s="92" t="s">
        <v>150</v>
      </c>
      <c r="AL144" s="92" t="s">
        <v>150</v>
      </c>
      <c r="AM144" s="92" t="s">
        <v>150</v>
      </c>
      <c r="AN144" s="92" t="s">
        <v>150</v>
      </c>
      <c r="AO144" s="92" t="s">
        <v>150</v>
      </c>
      <c r="AP144" s="92" t="s">
        <v>150</v>
      </c>
      <c r="AQ144" s="92" t="s">
        <v>150</v>
      </c>
      <c r="AR144" s="92" t="s">
        <v>150</v>
      </c>
      <c r="AS144" s="92" t="s">
        <v>150</v>
      </c>
      <c r="AT144" s="93" t="s">
        <v>150</v>
      </c>
      <c r="AU144" s="95" t="s">
        <v>150</v>
      </c>
      <c r="AV144" s="95" t="s">
        <v>150</v>
      </c>
      <c r="AW144" s="95" t="s">
        <v>150</v>
      </c>
      <c r="AX144" s="95" t="s">
        <v>150</v>
      </c>
      <c r="AY144" s="95" t="s">
        <v>150</v>
      </c>
      <c r="AZ144" s="95" t="s">
        <v>150</v>
      </c>
      <c r="BA144" s="95" t="s">
        <v>150</v>
      </c>
      <c r="BB144" s="95" t="s">
        <v>150</v>
      </c>
      <c r="BC144" s="95" t="s">
        <v>150</v>
      </c>
      <c r="BD144" s="95" t="s">
        <v>150</v>
      </c>
      <c r="BE144" s="95" t="s">
        <v>150</v>
      </c>
      <c r="BF144" s="95" t="s">
        <v>150</v>
      </c>
      <c r="BG144" s="140"/>
      <c r="BH144" s="140"/>
      <c r="BI144" s="140"/>
      <c r="BJ144" s="140"/>
      <c r="BK144" s="140"/>
      <c r="BL144" s="140"/>
      <c r="BM144" s="140"/>
      <c r="BN144" s="140"/>
      <c r="BO144" s="2"/>
      <c r="BP144" s="2"/>
      <c r="BQ144" s="2"/>
      <c r="BR144" s="2"/>
      <c r="BS144" s="2"/>
      <c r="BT144" s="2"/>
      <c r="BU144" s="2"/>
      <c r="BV144" s="2"/>
      <c r="BW144" s="2"/>
      <c r="BX144" s="2"/>
      <c r="BY144" s="2"/>
      <c r="BZ144" s="2"/>
      <c r="CA144" s="2"/>
      <c r="CB144" s="2"/>
      <c r="CC144" s="2"/>
      <c r="CD144" s="2"/>
      <c r="CE144" s="2"/>
      <c r="CF144" s="2"/>
      <c r="CG144" s="2"/>
      <c r="CH144" s="2"/>
    </row>
    <row r="145" spans="1:66" ht="19.5" customHeight="1">
      <c r="A145" s="143" t="s">
        <v>372</v>
      </c>
      <c r="B145" s="148" t="s">
        <v>373</v>
      </c>
      <c r="C145" s="143" t="s">
        <v>374</v>
      </c>
      <c r="D145" s="143" t="s">
        <v>375</v>
      </c>
      <c r="E145" s="142">
        <v>44562</v>
      </c>
      <c r="F145" s="142">
        <v>45290</v>
      </c>
      <c r="G145" s="142" t="s">
        <v>58</v>
      </c>
      <c r="H145" s="143">
        <v>0</v>
      </c>
      <c r="I145" s="143">
        <v>2020</v>
      </c>
      <c r="J145" s="143" t="s">
        <v>35</v>
      </c>
      <c r="K145" s="143" t="s">
        <v>150</v>
      </c>
      <c r="L145" s="144" t="s">
        <v>150</v>
      </c>
      <c r="M145" s="144">
        <v>0.6</v>
      </c>
      <c r="N145" s="144">
        <v>1</v>
      </c>
      <c r="O145" s="143" t="s">
        <v>150</v>
      </c>
      <c r="P145" s="143" t="s">
        <v>150</v>
      </c>
      <c r="Q145" s="143" t="s">
        <v>150</v>
      </c>
      <c r="R145" s="143" t="s">
        <v>150</v>
      </c>
      <c r="S145" s="143" t="s">
        <v>150</v>
      </c>
      <c r="T145" s="143" t="s">
        <v>150</v>
      </c>
      <c r="U145" s="143" t="s">
        <v>150</v>
      </c>
      <c r="V145" s="166">
        <f>SUM(K145:U154)</f>
        <v>1.6</v>
      </c>
      <c r="W145" s="139">
        <v>468</v>
      </c>
      <c r="X145" s="143" t="s">
        <v>376</v>
      </c>
      <c r="Y145" s="143" t="s">
        <v>377</v>
      </c>
      <c r="Z145" s="143" t="s">
        <v>378</v>
      </c>
      <c r="AA145" s="143" t="s">
        <v>379</v>
      </c>
      <c r="AB145" s="143" t="s">
        <v>380</v>
      </c>
      <c r="AC145" s="143" t="s">
        <v>58</v>
      </c>
      <c r="AD145" s="143">
        <v>0</v>
      </c>
      <c r="AE145" s="143">
        <v>2020</v>
      </c>
      <c r="AF145" s="142">
        <v>44166</v>
      </c>
      <c r="AG145" s="142">
        <v>44285</v>
      </c>
      <c r="AH145" s="5" t="s">
        <v>35</v>
      </c>
      <c r="AI145" s="16">
        <v>0.3</v>
      </c>
      <c r="AJ145" s="16">
        <v>1</v>
      </c>
      <c r="AK145" s="6" t="s">
        <v>150</v>
      </c>
      <c r="AL145" s="6" t="s">
        <v>150</v>
      </c>
      <c r="AM145" s="6" t="s">
        <v>150</v>
      </c>
      <c r="AN145" s="6" t="s">
        <v>150</v>
      </c>
      <c r="AO145" s="6" t="s">
        <v>150</v>
      </c>
      <c r="AP145" s="6" t="s">
        <v>150</v>
      </c>
      <c r="AQ145" s="6" t="s">
        <v>150</v>
      </c>
      <c r="AR145" s="6" t="s">
        <v>150</v>
      </c>
      <c r="AS145" s="6" t="s">
        <v>150</v>
      </c>
      <c r="AT145" s="17">
        <v>1</v>
      </c>
      <c r="AU145" s="6" t="s">
        <v>150</v>
      </c>
      <c r="AV145" s="188">
        <v>448</v>
      </c>
      <c r="AW145" s="6" t="s">
        <v>150</v>
      </c>
      <c r="AX145" s="6" t="s">
        <v>150</v>
      </c>
      <c r="AY145" s="6" t="s">
        <v>150</v>
      </c>
      <c r="AZ145" s="6" t="s">
        <v>150</v>
      </c>
      <c r="BA145" s="6" t="s">
        <v>150</v>
      </c>
      <c r="BB145" s="6" t="s">
        <v>150</v>
      </c>
      <c r="BC145" s="6" t="s">
        <v>150</v>
      </c>
      <c r="BD145" s="6" t="s">
        <v>150</v>
      </c>
      <c r="BE145" s="6" t="s">
        <v>150</v>
      </c>
      <c r="BF145" s="139">
        <v>448</v>
      </c>
      <c r="BG145" s="139" t="s">
        <v>41</v>
      </c>
      <c r="BH145" s="139" t="s">
        <v>42</v>
      </c>
      <c r="BI145" s="139" t="s">
        <v>43</v>
      </c>
      <c r="BJ145" s="139" t="s">
        <v>381</v>
      </c>
      <c r="BK145" s="139"/>
      <c r="BL145" s="139"/>
      <c r="BM145" s="139"/>
      <c r="BN145" s="139"/>
    </row>
    <row r="146" spans="1:66" ht="19.5" customHeight="1">
      <c r="A146" s="141"/>
      <c r="B146" s="149"/>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0"/>
      <c r="AA146" s="140"/>
      <c r="AB146" s="140"/>
      <c r="AC146" s="140"/>
      <c r="AD146" s="140"/>
      <c r="AE146" s="140"/>
      <c r="AF146" s="140"/>
      <c r="AG146" s="140"/>
      <c r="AH146" s="92" t="s">
        <v>47</v>
      </c>
      <c r="AI146" s="96">
        <v>0.3</v>
      </c>
      <c r="AJ146" s="96">
        <v>1</v>
      </c>
      <c r="AK146" s="92" t="s">
        <v>150</v>
      </c>
      <c r="AL146" s="92" t="s">
        <v>150</v>
      </c>
      <c r="AM146" s="92" t="s">
        <v>150</v>
      </c>
      <c r="AN146" s="92" t="s">
        <v>150</v>
      </c>
      <c r="AO146" s="92" t="s">
        <v>150</v>
      </c>
      <c r="AP146" s="92" t="s">
        <v>150</v>
      </c>
      <c r="AQ146" s="92" t="s">
        <v>150</v>
      </c>
      <c r="AR146" s="92" t="s">
        <v>150</v>
      </c>
      <c r="AS146" s="92" t="s">
        <v>150</v>
      </c>
      <c r="AT146" s="97">
        <v>1</v>
      </c>
      <c r="AU146" s="92" t="s">
        <v>150</v>
      </c>
      <c r="AV146" s="141"/>
      <c r="AW146" s="92" t="s">
        <v>150</v>
      </c>
      <c r="AX146" s="92" t="s">
        <v>150</v>
      </c>
      <c r="AY146" s="92" t="s">
        <v>150</v>
      </c>
      <c r="AZ146" s="92" t="s">
        <v>150</v>
      </c>
      <c r="BA146" s="92" t="s">
        <v>150</v>
      </c>
      <c r="BB146" s="92" t="s">
        <v>150</v>
      </c>
      <c r="BC146" s="92" t="s">
        <v>150</v>
      </c>
      <c r="BD146" s="92" t="s">
        <v>150</v>
      </c>
      <c r="BE146" s="92" t="s">
        <v>150</v>
      </c>
      <c r="BF146" s="141"/>
      <c r="BG146" s="140"/>
      <c r="BH146" s="140"/>
      <c r="BI146" s="140"/>
      <c r="BJ146" s="140"/>
      <c r="BK146" s="140"/>
      <c r="BL146" s="140"/>
      <c r="BM146" s="140"/>
      <c r="BN146" s="140"/>
    </row>
    <row r="147" spans="1:66" ht="19.5" customHeight="1">
      <c r="A147" s="141"/>
      <c r="B147" s="149"/>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3" t="s">
        <v>382</v>
      </c>
      <c r="AA147" s="143" t="s">
        <v>383</v>
      </c>
      <c r="AB147" s="143" t="s">
        <v>384</v>
      </c>
      <c r="AC147" s="143" t="s">
        <v>58</v>
      </c>
      <c r="AD147" s="143">
        <v>0</v>
      </c>
      <c r="AE147" s="143">
        <v>2020</v>
      </c>
      <c r="AF147" s="142">
        <v>44155</v>
      </c>
      <c r="AG147" s="142">
        <v>44285</v>
      </c>
      <c r="AH147" s="5" t="s">
        <v>35</v>
      </c>
      <c r="AI147" s="16">
        <v>0.4</v>
      </c>
      <c r="AJ147" s="16">
        <v>1</v>
      </c>
      <c r="AK147" s="6" t="s">
        <v>150</v>
      </c>
      <c r="AL147" s="6" t="s">
        <v>150</v>
      </c>
      <c r="AM147" s="6" t="s">
        <v>150</v>
      </c>
      <c r="AN147" s="6" t="s">
        <v>150</v>
      </c>
      <c r="AO147" s="6" t="s">
        <v>150</v>
      </c>
      <c r="AP147" s="6" t="s">
        <v>150</v>
      </c>
      <c r="AQ147" s="6" t="s">
        <v>150</v>
      </c>
      <c r="AR147" s="6" t="s">
        <v>150</v>
      </c>
      <c r="AS147" s="6" t="s">
        <v>150</v>
      </c>
      <c r="AT147" s="17">
        <v>1</v>
      </c>
      <c r="AU147" s="6" t="s">
        <v>150</v>
      </c>
      <c r="AV147" s="141"/>
      <c r="AW147" s="6" t="s">
        <v>150</v>
      </c>
      <c r="AX147" s="6" t="s">
        <v>150</v>
      </c>
      <c r="AY147" s="6" t="s">
        <v>150</v>
      </c>
      <c r="AZ147" s="6" t="s">
        <v>150</v>
      </c>
      <c r="BA147" s="6" t="s">
        <v>150</v>
      </c>
      <c r="BB147" s="6" t="s">
        <v>150</v>
      </c>
      <c r="BC147" s="6" t="s">
        <v>150</v>
      </c>
      <c r="BD147" s="6" t="s">
        <v>150</v>
      </c>
      <c r="BE147" s="6" t="s">
        <v>150</v>
      </c>
      <c r="BF147" s="141"/>
      <c r="BG147" s="139" t="s">
        <v>41</v>
      </c>
      <c r="BH147" s="139" t="s">
        <v>42</v>
      </c>
      <c r="BI147" s="139" t="s">
        <v>43</v>
      </c>
      <c r="BJ147" s="139" t="s">
        <v>381</v>
      </c>
      <c r="BK147" s="139"/>
      <c r="BL147" s="139"/>
      <c r="BM147" s="139"/>
      <c r="BN147" s="139"/>
    </row>
    <row r="148" spans="1:66" ht="19.5" customHeight="1">
      <c r="A148" s="141"/>
      <c r="B148" s="149"/>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0"/>
      <c r="AA148" s="140"/>
      <c r="AB148" s="140"/>
      <c r="AC148" s="140"/>
      <c r="AD148" s="140"/>
      <c r="AE148" s="140"/>
      <c r="AF148" s="140"/>
      <c r="AG148" s="140"/>
      <c r="AH148" s="92" t="s">
        <v>47</v>
      </c>
      <c r="AI148" s="96">
        <v>0.3</v>
      </c>
      <c r="AJ148" s="96">
        <v>1</v>
      </c>
      <c r="AK148" s="92" t="s">
        <v>150</v>
      </c>
      <c r="AL148" s="92" t="s">
        <v>150</v>
      </c>
      <c r="AM148" s="92" t="s">
        <v>150</v>
      </c>
      <c r="AN148" s="92" t="s">
        <v>150</v>
      </c>
      <c r="AO148" s="92" t="s">
        <v>150</v>
      </c>
      <c r="AP148" s="92" t="s">
        <v>150</v>
      </c>
      <c r="AQ148" s="92" t="s">
        <v>150</v>
      </c>
      <c r="AR148" s="92" t="s">
        <v>150</v>
      </c>
      <c r="AS148" s="92" t="s">
        <v>150</v>
      </c>
      <c r="AT148" s="97">
        <v>1</v>
      </c>
      <c r="AU148" s="92" t="s">
        <v>150</v>
      </c>
      <c r="AV148" s="141"/>
      <c r="AW148" s="92" t="s">
        <v>150</v>
      </c>
      <c r="AX148" s="92" t="s">
        <v>150</v>
      </c>
      <c r="AY148" s="92" t="s">
        <v>150</v>
      </c>
      <c r="AZ148" s="92" t="s">
        <v>150</v>
      </c>
      <c r="BA148" s="92" t="s">
        <v>150</v>
      </c>
      <c r="BB148" s="92" t="s">
        <v>150</v>
      </c>
      <c r="BC148" s="92" t="s">
        <v>150</v>
      </c>
      <c r="BD148" s="92" t="s">
        <v>150</v>
      </c>
      <c r="BE148" s="92" t="s">
        <v>150</v>
      </c>
      <c r="BF148" s="141"/>
      <c r="BG148" s="140"/>
      <c r="BH148" s="140"/>
      <c r="BI148" s="140"/>
      <c r="BJ148" s="140"/>
      <c r="BK148" s="140"/>
      <c r="BL148" s="140"/>
      <c r="BM148" s="140"/>
      <c r="BN148" s="140"/>
    </row>
    <row r="149" spans="1:66" ht="19.5" customHeight="1">
      <c r="A149" s="141"/>
      <c r="B149" s="149"/>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3" t="s">
        <v>385</v>
      </c>
      <c r="AA149" s="143" t="s">
        <v>386</v>
      </c>
      <c r="AB149" s="143" t="s">
        <v>387</v>
      </c>
      <c r="AC149" s="143" t="s">
        <v>54</v>
      </c>
      <c r="AD149" s="143">
        <v>0</v>
      </c>
      <c r="AE149" s="143">
        <v>2020</v>
      </c>
      <c r="AF149" s="142">
        <v>44409</v>
      </c>
      <c r="AG149" s="142">
        <v>44530</v>
      </c>
      <c r="AH149" s="5" t="s">
        <v>35</v>
      </c>
      <c r="AI149" s="6" t="s">
        <v>150</v>
      </c>
      <c r="AJ149" s="16">
        <v>1</v>
      </c>
      <c r="AK149" s="6" t="s">
        <v>150</v>
      </c>
      <c r="AL149" s="6" t="s">
        <v>150</v>
      </c>
      <c r="AM149" s="6" t="s">
        <v>150</v>
      </c>
      <c r="AN149" s="6" t="s">
        <v>150</v>
      </c>
      <c r="AO149" s="6" t="s">
        <v>150</v>
      </c>
      <c r="AP149" s="6" t="s">
        <v>150</v>
      </c>
      <c r="AQ149" s="6" t="s">
        <v>150</v>
      </c>
      <c r="AR149" s="6" t="s">
        <v>150</v>
      </c>
      <c r="AS149" s="6" t="s">
        <v>150</v>
      </c>
      <c r="AT149" s="17">
        <f>SUM(AI149:AS149)</f>
        <v>1</v>
      </c>
      <c r="AU149" s="6" t="s">
        <v>150</v>
      </c>
      <c r="AV149" s="141"/>
      <c r="AW149" s="6" t="s">
        <v>150</v>
      </c>
      <c r="AX149" s="6" t="s">
        <v>150</v>
      </c>
      <c r="AY149" s="6" t="s">
        <v>150</v>
      </c>
      <c r="AZ149" s="6" t="s">
        <v>150</v>
      </c>
      <c r="BA149" s="6" t="s">
        <v>150</v>
      </c>
      <c r="BB149" s="6" t="s">
        <v>150</v>
      </c>
      <c r="BC149" s="6" t="s">
        <v>150</v>
      </c>
      <c r="BD149" s="6" t="s">
        <v>150</v>
      </c>
      <c r="BE149" s="6" t="s">
        <v>150</v>
      </c>
      <c r="BF149" s="141"/>
      <c r="BG149" s="139" t="s">
        <v>41</v>
      </c>
      <c r="BH149" s="139" t="s">
        <v>42</v>
      </c>
      <c r="BI149" s="139" t="s">
        <v>43</v>
      </c>
      <c r="BJ149" s="139" t="s">
        <v>381</v>
      </c>
      <c r="BK149" s="139"/>
      <c r="BL149" s="139"/>
      <c r="BM149" s="139"/>
      <c r="BN149" s="139"/>
    </row>
    <row r="150" spans="1:66" ht="19.5" customHeight="1">
      <c r="A150" s="141"/>
      <c r="B150" s="149"/>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56" t="s">
        <v>68</v>
      </c>
      <c r="AI150" s="11" t="s">
        <v>150</v>
      </c>
      <c r="AJ150" s="18" t="s">
        <v>150</v>
      </c>
      <c r="AK150" s="18">
        <v>0.05</v>
      </c>
      <c r="AL150" s="11" t="s">
        <v>150</v>
      </c>
      <c r="AM150" s="11" t="s">
        <v>150</v>
      </c>
      <c r="AN150" s="11" t="s">
        <v>150</v>
      </c>
      <c r="AO150" s="11" t="s">
        <v>150</v>
      </c>
      <c r="AP150" s="11" t="s">
        <v>150</v>
      </c>
      <c r="AQ150" s="11" t="s">
        <v>150</v>
      </c>
      <c r="AR150" s="11" t="s">
        <v>150</v>
      </c>
      <c r="AS150" s="11" t="s">
        <v>150</v>
      </c>
      <c r="AT150" s="20">
        <v>1</v>
      </c>
      <c r="AU150" s="11" t="s">
        <v>150</v>
      </c>
      <c r="AV150" s="141"/>
      <c r="AW150" s="11" t="s">
        <v>150</v>
      </c>
      <c r="AX150" s="11" t="s">
        <v>150</v>
      </c>
      <c r="AY150" s="11" t="s">
        <v>150</v>
      </c>
      <c r="AZ150" s="11" t="s">
        <v>150</v>
      </c>
      <c r="BA150" s="11" t="s">
        <v>150</v>
      </c>
      <c r="BB150" s="11" t="s">
        <v>150</v>
      </c>
      <c r="BC150" s="11" t="s">
        <v>150</v>
      </c>
      <c r="BD150" s="11" t="s">
        <v>150</v>
      </c>
      <c r="BE150" s="11" t="s">
        <v>150</v>
      </c>
      <c r="BF150" s="141"/>
      <c r="BG150" s="141"/>
      <c r="BH150" s="141"/>
      <c r="BI150" s="141"/>
      <c r="BJ150" s="141"/>
      <c r="BK150" s="141"/>
      <c r="BL150" s="141"/>
      <c r="BM150" s="141"/>
      <c r="BN150" s="141"/>
    </row>
    <row r="151" spans="1:66" ht="19.5" customHeight="1">
      <c r="A151" s="141"/>
      <c r="B151" s="149"/>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0"/>
      <c r="AA151" s="140"/>
      <c r="AB151" s="140"/>
      <c r="AC151" s="140"/>
      <c r="AD151" s="140"/>
      <c r="AE151" s="140"/>
      <c r="AF151" s="140"/>
      <c r="AG151" s="140"/>
      <c r="AH151" s="92" t="s">
        <v>47</v>
      </c>
      <c r="AI151" s="92" t="s">
        <v>150</v>
      </c>
      <c r="AJ151" s="96">
        <v>0.95</v>
      </c>
      <c r="AK151" s="92" t="s">
        <v>150</v>
      </c>
      <c r="AL151" s="92" t="s">
        <v>150</v>
      </c>
      <c r="AM151" s="92" t="s">
        <v>150</v>
      </c>
      <c r="AN151" s="92" t="s">
        <v>150</v>
      </c>
      <c r="AO151" s="92" t="s">
        <v>150</v>
      </c>
      <c r="AP151" s="92" t="s">
        <v>150</v>
      </c>
      <c r="AQ151" s="92" t="s">
        <v>150</v>
      </c>
      <c r="AR151" s="92" t="s">
        <v>150</v>
      </c>
      <c r="AS151" s="92" t="s">
        <v>150</v>
      </c>
      <c r="AT151" s="97">
        <v>0.95</v>
      </c>
      <c r="AU151" s="92" t="s">
        <v>150</v>
      </c>
      <c r="AV151" s="141"/>
      <c r="AW151" s="92" t="s">
        <v>150</v>
      </c>
      <c r="AX151" s="92" t="s">
        <v>150</v>
      </c>
      <c r="AY151" s="92" t="s">
        <v>150</v>
      </c>
      <c r="AZ151" s="92" t="s">
        <v>150</v>
      </c>
      <c r="BA151" s="92" t="s">
        <v>150</v>
      </c>
      <c r="BB151" s="92" t="s">
        <v>150</v>
      </c>
      <c r="BC151" s="92" t="s">
        <v>150</v>
      </c>
      <c r="BD151" s="92" t="s">
        <v>150</v>
      </c>
      <c r="BE151" s="92" t="s">
        <v>150</v>
      </c>
      <c r="BF151" s="141"/>
      <c r="BG151" s="140"/>
      <c r="BH151" s="140"/>
      <c r="BI151" s="140"/>
      <c r="BJ151" s="140"/>
      <c r="BK151" s="140"/>
      <c r="BL151" s="140"/>
      <c r="BM151" s="140"/>
      <c r="BN151" s="140"/>
    </row>
    <row r="152" spans="1:66" ht="19.5" customHeight="1">
      <c r="A152" s="141"/>
      <c r="B152" s="149"/>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3" t="s">
        <v>388</v>
      </c>
      <c r="AA152" s="143" t="s">
        <v>389</v>
      </c>
      <c r="AB152" s="143" t="s">
        <v>390</v>
      </c>
      <c r="AC152" s="143" t="s">
        <v>33</v>
      </c>
      <c r="AD152" s="143">
        <v>0</v>
      </c>
      <c r="AE152" s="143">
        <v>2020</v>
      </c>
      <c r="AF152" s="142">
        <v>44285</v>
      </c>
      <c r="AG152" s="142">
        <v>44561</v>
      </c>
      <c r="AH152" s="5" t="s">
        <v>35</v>
      </c>
      <c r="AI152" s="6" t="s">
        <v>150</v>
      </c>
      <c r="AJ152" s="37">
        <v>1</v>
      </c>
      <c r="AK152" s="6" t="s">
        <v>150</v>
      </c>
      <c r="AL152" s="6" t="s">
        <v>150</v>
      </c>
      <c r="AM152" s="6" t="s">
        <v>150</v>
      </c>
      <c r="AN152" s="6" t="s">
        <v>150</v>
      </c>
      <c r="AO152" s="6" t="s">
        <v>150</v>
      </c>
      <c r="AP152" s="6" t="s">
        <v>150</v>
      </c>
      <c r="AQ152" s="6" t="s">
        <v>150</v>
      </c>
      <c r="AR152" s="6" t="s">
        <v>150</v>
      </c>
      <c r="AS152" s="6" t="s">
        <v>150</v>
      </c>
      <c r="AT152" s="23">
        <f>SUM(AI152:AS152)</f>
        <v>1</v>
      </c>
      <c r="AU152" s="6" t="s">
        <v>150</v>
      </c>
      <c r="AV152" s="141"/>
      <c r="AW152" s="6" t="s">
        <v>150</v>
      </c>
      <c r="AX152" s="6" t="s">
        <v>150</v>
      </c>
      <c r="AY152" s="6" t="s">
        <v>150</v>
      </c>
      <c r="AZ152" s="6" t="s">
        <v>150</v>
      </c>
      <c r="BA152" s="6" t="s">
        <v>150</v>
      </c>
      <c r="BB152" s="6" t="s">
        <v>150</v>
      </c>
      <c r="BC152" s="6" t="s">
        <v>150</v>
      </c>
      <c r="BD152" s="6" t="s">
        <v>150</v>
      </c>
      <c r="BE152" s="6" t="s">
        <v>150</v>
      </c>
      <c r="BF152" s="141"/>
      <c r="BG152" s="139" t="s">
        <v>41</v>
      </c>
      <c r="BH152" s="139" t="s">
        <v>42</v>
      </c>
      <c r="BI152" s="139" t="s">
        <v>391</v>
      </c>
      <c r="BJ152" s="139" t="s">
        <v>392</v>
      </c>
      <c r="BK152" s="139"/>
      <c r="BL152" s="139"/>
      <c r="BM152" s="139"/>
      <c r="BN152" s="139"/>
    </row>
    <row r="153" spans="1:66" ht="19.5" customHeight="1">
      <c r="A153" s="141"/>
      <c r="B153" s="149"/>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0"/>
      <c r="AA153" s="140"/>
      <c r="AB153" s="140"/>
      <c r="AC153" s="140"/>
      <c r="AD153" s="140"/>
      <c r="AE153" s="140"/>
      <c r="AF153" s="140"/>
      <c r="AG153" s="140"/>
      <c r="AH153" s="92" t="s">
        <v>47</v>
      </c>
      <c r="AI153" s="92" t="s">
        <v>150</v>
      </c>
      <c r="AJ153" s="119">
        <v>1</v>
      </c>
      <c r="AK153" s="92" t="s">
        <v>150</v>
      </c>
      <c r="AL153" s="92" t="s">
        <v>150</v>
      </c>
      <c r="AM153" s="92" t="s">
        <v>150</v>
      </c>
      <c r="AN153" s="92" t="s">
        <v>150</v>
      </c>
      <c r="AO153" s="92" t="s">
        <v>150</v>
      </c>
      <c r="AP153" s="92" t="s">
        <v>150</v>
      </c>
      <c r="AQ153" s="92" t="s">
        <v>150</v>
      </c>
      <c r="AR153" s="92" t="s">
        <v>150</v>
      </c>
      <c r="AS153" s="92" t="s">
        <v>150</v>
      </c>
      <c r="AT153" s="104">
        <v>1</v>
      </c>
      <c r="AU153" s="92" t="s">
        <v>150</v>
      </c>
      <c r="AV153" s="92">
        <v>448</v>
      </c>
      <c r="AW153" s="92" t="s">
        <v>150</v>
      </c>
      <c r="AX153" s="92" t="s">
        <v>150</v>
      </c>
      <c r="AY153" s="92" t="s">
        <v>150</v>
      </c>
      <c r="AZ153" s="92" t="s">
        <v>150</v>
      </c>
      <c r="BA153" s="92" t="s">
        <v>150</v>
      </c>
      <c r="BB153" s="92" t="s">
        <v>150</v>
      </c>
      <c r="BC153" s="92" t="s">
        <v>150</v>
      </c>
      <c r="BD153" s="92" t="s">
        <v>150</v>
      </c>
      <c r="BE153" s="92" t="s">
        <v>150</v>
      </c>
      <c r="BF153" s="92">
        <v>448</v>
      </c>
      <c r="BG153" s="140"/>
      <c r="BH153" s="140"/>
      <c r="BI153" s="140"/>
      <c r="BJ153" s="140"/>
      <c r="BK153" s="140"/>
      <c r="BL153" s="140"/>
      <c r="BM153" s="140"/>
      <c r="BN153" s="140"/>
    </row>
    <row r="154" spans="1:66" ht="19.5" customHeight="1">
      <c r="A154" s="141"/>
      <c r="B154" s="149"/>
      <c r="C154" s="141"/>
      <c r="D154" s="141"/>
      <c r="E154" s="141"/>
      <c r="F154" s="141"/>
      <c r="G154" s="141"/>
      <c r="H154" s="141"/>
      <c r="I154" s="141"/>
      <c r="J154" s="140"/>
      <c r="K154" s="140"/>
      <c r="L154" s="140"/>
      <c r="M154" s="140"/>
      <c r="N154" s="140"/>
      <c r="O154" s="140"/>
      <c r="P154" s="140"/>
      <c r="Q154" s="140"/>
      <c r="R154" s="140"/>
      <c r="S154" s="140"/>
      <c r="T154" s="140"/>
      <c r="U154" s="140"/>
      <c r="V154" s="140"/>
      <c r="W154" s="140"/>
      <c r="X154" s="141"/>
      <c r="Y154" s="141"/>
      <c r="Z154" s="143" t="s">
        <v>393</v>
      </c>
      <c r="AA154" s="143" t="s">
        <v>394</v>
      </c>
      <c r="AB154" s="143" t="s">
        <v>395</v>
      </c>
      <c r="AC154" s="143" t="s">
        <v>33</v>
      </c>
      <c r="AD154" s="143">
        <v>0</v>
      </c>
      <c r="AE154" s="143">
        <v>2020</v>
      </c>
      <c r="AF154" s="142">
        <v>44287</v>
      </c>
      <c r="AG154" s="142">
        <v>44530</v>
      </c>
      <c r="AH154" s="5" t="s">
        <v>35</v>
      </c>
      <c r="AI154" s="6" t="s">
        <v>150</v>
      </c>
      <c r="AJ154" s="37">
        <v>1</v>
      </c>
      <c r="AK154" s="6" t="s">
        <v>150</v>
      </c>
      <c r="AL154" s="6" t="s">
        <v>150</v>
      </c>
      <c r="AM154" s="6" t="s">
        <v>150</v>
      </c>
      <c r="AN154" s="6" t="s">
        <v>150</v>
      </c>
      <c r="AO154" s="6" t="s">
        <v>150</v>
      </c>
      <c r="AP154" s="6" t="s">
        <v>150</v>
      </c>
      <c r="AQ154" s="6" t="s">
        <v>150</v>
      </c>
      <c r="AR154" s="6" t="s">
        <v>150</v>
      </c>
      <c r="AS154" s="6" t="s">
        <v>150</v>
      </c>
      <c r="AT154" s="23">
        <f>SUM(AI154:AS154)</f>
        <v>1</v>
      </c>
      <c r="AU154" s="6" t="s">
        <v>150</v>
      </c>
      <c r="AV154" s="6" t="s">
        <v>150</v>
      </c>
      <c r="AW154" s="5">
        <v>20</v>
      </c>
      <c r="AX154" s="6" t="s">
        <v>150</v>
      </c>
      <c r="AY154" s="6" t="s">
        <v>150</v>
      </c>
      <c r="AZ154" s="6" t="s">
        <v>150</v>
      </c>
      <c r="BA154" s="6" t="s">
        <v>150</v>
      </c>
      <c r="BB154" s="6" t="s">
        <v>150</v>
      </c>
      <c r="BC154" s="6" t="s">
        <v>150</v>
      </c>
      <c r="BD154" s="6" t="s">
        <v>150</v>
      </c>
      <c r="BE154" s="6" t="s">
        <v>150</v>
      </c>
      <c r="BF154" s="5">
        <v>20</v>
      </c>
      <c r="BG154" s="139" t="s">
        <v>41</v>
      </c>
      <c r="BH154" s="139" t="s">
        <v>42</v>
      </c>
      <c r="BI154" s="139" t="s">
        <v>396</v>
      </c>
      <c r="BJ154" s="139" t="s">
        <v>397</v>
      </c>
      <c r="BK154" s="139"/>
      <c r="BL154" s="139"/>
      <c r="BM154" s="139"/>
      <c r="BN154" s="139"/>
    </row>
    <row r="155" spans="1:66" ht="19.5" customHeight="1">
      <c r="A155" s="141"/>
      <c r="B155" s="149"/>
      <c r="C155" s="141"/>
      <c r="D155" s="141"/>
      <c r="E155" s="141"/>
      <c r="F155" s="141"/>
      <c r="G155" s="141"/>
      <c r="H155" s="141"/>
      <c r="I155" s="141"/>
      <c r="J155" s="169" t="s">
        <v>47</v>
      </c>
      <c r="K155" s="169" t="s">
        <v>150</v>
      </c>
      <c r="L155" s="169" t="s">
        <v>200</v>
      </c>
      <c r="M155" s="169" t="s">
        <v>150</v>
      </c>
      <c r="N155" s="169" t="s">
        <v>150</v>
      </c>
      <c r="O155" s="169" t="s">
        <v>150</v>
      </c>
      <c r="P155" s="169" t="s">
        <v>150</v>
      </c>
      <c r="Q155" s="169" t="s">
        <v>150</v>
      </c>
      <c r="R155" s="169" t="s">
        <v>150</v>
      </c>
      <c r="S155" s="169" t="s">
        <v>150</v>
      </c>
      <c r="T155" s="169" t="s">
        <v>150</v>
      </c>
      <c r="U155" s="169" t="s">
        <v>150</v>
      </c>
      <c r="V155" s="169" t="s">
        <v>200</v>
      </c>
      <c r="W155" s="169">
        <v>448</v>
      </c>
      <c r="X155" s="141"/>
      <c r="Y155" s="141"/>
      <c r="Z155" s="141"/>
      <c r="AA155" s="141"/>
      <c r="AB155" s="141"/>
      <c r="AC155" s="141"/>
      <c r="AD155" s="141"/>
      <c r="AE155" s="141"/>
      <c r="AF155" s="141"/>
      <c r="AG155" s="141"/>
      <c r="AH155" s="56" t="s">
        <v>68</v>
      </c>
      <c r="AI155" s="11" t="s">
        <v>150</v>
      </c>
      <c r="AJ155" s="39" t="s">
        <v>150</v>
      </c>
      <c r="AK155" s="10">
        <v>0.1</v>
      </c>
      <c r="AL155" s="11" t="s">
        <v>150</v>
      </c>
      <c r="AM155" s="11" t="s">
        <v>150</v>
      </c>
      <c r="AN155" s="11" t="s">
        <v>150</v>
      </c>
      <c r="AO155" s="11" t="s">
        <v>150</v>
      </c>
      <c r="AP155" s="11" t="s">
        <v>150</v>
      </c>
      <c r="AQ155" s="11" t="s">
        <v>150</v>
      </c>
      <c r="AR155" s="11" t="s">
        <v>150</v>
      </c>
      <c r="AS155" s="11" t="s">
        <v>150</v>
      </c>
      <c r="AT155" s="39">
        <v>1</v>
      </c>
      <c r="AU155" s="11" t="s">
        <v>150</v>
      </c>
      <c r="AV155" s="11" t="s">
        <v>150</v>
      </c>
      <c r="AW155" s="10" t="s">
        <v>150</v>
      </c>
      <c r="AX155" s="11" t="s">
        <v>150</v>
      </c>
      <c r="AY155" s="11" t="s">
        <v>150</v>
      </c>
      <c r="AZ155" s="11" t="s">
        <v>150</v>
      </c>
      <c r="BA155" s="11" t="s">
        <v>150</v>
      </c>
      <c r="BB155" s="11" t="s">
        <v>150</v>
      </c>
      <c r="BC155" s="11" t="s">
        <v>150</v>
      </c>
      <c r="BD155" s="11" t="s">
        <v>150</v>
      </c>
      <c r="BE155" s="11" t="s">
        <v>150</v>
      </c>
      <c r="BF155" s="10" t="s">
        <v>150</v>
      </c>
      <c r="BG155" s="141"/>
      <c r="BH155" s="141"/>
      <c r="BI155" s="141"/>
      <c r="BJ155" s="141"/>
      <c r="BK155" s="141"/>
      <c r="BL155" s="141"/>
      <c r="BM155" s="141"/>
      <c r="BN155" s="141"/>
    </row>
    <row r="156" spans="1:66" ht="19.5" customHeight="1">
      <c r="A156" s="141"/>
      <c r="B156" s="150"/>
      <c r="C156" s="140"/>
      <c r="D156" s="140"/>
      <c r="E156" s="140"/>
      <c r="F156" s="140"/>
      <c r="G156" s="140"/>
      <c r="H156" s="140"/>
      <c r="I156" s="140"/>
      <c r="J156" s="162"/>
      <c r="K156" s="162"/>
      <c r="L156" s="162"/>
      <c r="M156" s="162"/>
      <c r="N156" s="162"/>
      <c r="O156" s="162"/>
      <c r="P156" s="162"/>
      <c r="Q156" s="162"/>
      <c r="R156" s="162"/>
      <c r="S156" s="162"/>
      <c r="T156" s="162"/>
      <c r="U156" s="162"/>
      <c r="V156" s="162"/>
      <c r="W156" s="162"/>
      <c r="X156" s="140"/>
      <c r="Y156" s="140"/>
      <c r="Z156" s="140"/>
      <c r="AA156" s="140"/>
      <c r="AB156" s="140"/>
      <c r="AC156" s="140"/>
      <c r="AD156" s="140"/>
      <c r="AE156" s="140"/>
      <c r="AF156" s="140"/>
      <c r="AG156" s="140"/>
      <c r="AH156" s="92" t="s">
        <v>47</v>
      </c>
      <c r="AI156" s="92" t="s">
        <v>150</v>
      </c>
      <c r="AJ156" s="118">
        <v>0.9</v>
      </c>
      <c r="AK156" s="92" t="s">
        <v>150</v>
      </c>
      <c r="AL156" s="92" t="s">
        <v>150</v>
      </c>
      <c r="AM156" s="92" t="s">
        <v>150</v>
      </c>
      <c r="AN156" s="92" t="s">
        <v>150</v>
      </c>
      <c r="AO156" s="92" t="s">
        <v>150</v>
      </c>
      <c r="AP156" s="92" t="s">
        <v>150</v>
      </c>
      <c r="AQ156" s="92" t="s">
        <v>150</v>
      </c>
      <c r="AR156" s="92" t="s">
        <v>150</v>
      </c>
      <c r="AS156" s="92" t="s">
        <v>150</v>
      </c>
      <c r="AT156" s="118">
        <v>0.9</v>
      </c>
      <c r="AU156" s="92" t="s">
        <v>150</v>
      </c>
      <c r="AV156" s="92" t="s">
        <v>150</v>
      </c>
      <c r="AW156" s="92" t="s">
        <v>150</v>
      </c>
      <c r="AX156" s="92" t="s">
        <v>150</v>
      </c>
      <c r="AY156" s="92" t="s">
        <v>150</v>
      </c>
      <c r="AZ156" s="92" t="s">
        <v>150</v>
      </c>
      <c r="BA156" s="92" t="s">
        <v>150</v>
      </c>
      <c r="BB156" s="92" t="s">
        <v>150</v>
      </c>
      <c r="BC156" s="92" t="s">
        <v>150</v>
      </c>
      <c r="BD156" s="92" t="s">
        <v>150</v>
      </c>
      <c r="BE156" s="92" t="s">
        <v>150</v>
      </c>
      <c r="BF156" s="92" t="s">
        <v>150</v>
      </c>
      <c r="BG156" s="140"/>
      <c r="BH156" s="140"/>
      <c r="BI156" s="140"/>
      <c r="BJ156" s="140"/>
      <c r="BK156" s="140"/>
      <c r="BL156" s="140"/>
      <c r="BM156" s="140"/>
      <c r="BN156" s="140"/>
    </row>
    <row r="157" spans="1:66" ht="12.75" customHeight="1">
      <c r="A157" s="141"/>
      <c r="B157" s="148" t="s">
        <v>398</v>
      </c>
      <c r="C157" s="143" t="s">
        <v>399</v>
      </c>
      <c r="D157" s="143" t="s">
        <v>400</v>
      </c>
      <c r="E157" s="151">
        <v>44805</v>
      </c>
      <c r="F157" s="143" t="s">
        <v>401</v>
      </c>
      <c r="G157" s="142" t="s">
        <v>58</v>
      </c>
      <c r="H157" s="143">
        <v>0</v>
      </c>
      <c r="I157" s="143">
        <v>2020</v>
      </c>
      <c r="J157" s="143" t="s">
        <v>35</v>
      </c>
      <c r="K157" s="143" t="s">
        <v>150</v>
      </c>
      <c r="L157" s="143" t="s">
        <v>150</v>
      </c>
      <c r="M157" s="144">
        <v>0.9</v>
      </c>
      <c r="N157" s="144">
        <v>1</v>
      </c>
      <c r="O157" s="143" t="s">
        <v>150</v>
      </c>
      <c r="P157" s="143" t="s">
        <v>150</v>
      </c>
      <c r="Q157" s="143" t="s">
        <v>150</v>
      </c>
      <c r="R157" s="143" t="s">
        <v>150</v>
      </c>
      <c r="S157" s="143" t="s">
        <v>150</v>
      </c>
      <c r="T157" s="143" t="s">
        <v>150</v>
      </c>
      <c r="U157" s="143" t="s">
        <v>150</v>
      </c>
      <c r="V157" s="144">
        <v>1</v>
      </c>
      <c r="W157" s="143">
        <v>501</v>
      </c>
      <c r="X157" s="143" t="s">
        <v>376</v>
      </c>
      <c r="Y157" s="143" t="s">
        <v>377</v>
      </c>
      <c r="Z157" s="143" t="s">
        <v>402</v>
      </c>
      <c r="AA157" s="143" t="s">
        <v>403</v>
      </c>
      <c r="AB157" s="143" t="s">
        <v>404</v>
      </c>
      <c r="AC157" s="143" t="s">
        <v>33</v>
      </c>
      <c r="AD157" s="143">
        <v>0</v>
      </c>
      <c r="AE157" s="143">
        <v>2020</v>
      </c>
      <c r="AF157" s="142">
        <v>44348</v>
      </c>
      <c r="AG157" s="142">
        <v>44561</v>
      </c>
      <c r="AH157" s="5" t="s">
        <v>35</v>
      </c>
      <c r="AI157" s="6" t="s">
        <v>150</v>
      </c>
      <c r="AJ157" s="37">
        <v>1</v>
      </c>
      <c r="AK157" s="6" t="s">
        <v>150</v>
      </c>
      <c r="AL157" s="6" t="s">
        <v>150</v>
      </c>
      <c r="AM157" s="6" t="s">
        <v>150</v>
      </c>
      <c r="AN157" s="6" t="s">
        <v>150</v>
      </c>
      <c r="AO157" s="6" t="s">
        <v>150</v>
      </c>
      <c r="AP157" s="6" t="s">
        <v>150</v>
      </c>
      <c r="AQ157" s="6" t="s">
        <v>150</v>
      </c>
      <c r="AR157" s="6" t="s">
        <v>150</v>
      </c>
      <c r="AS157" s="6" t="s">
        <v>150</v>
      </c>
      <c r="AT157" s="23">
        <v>1</v>
      </c>
      <c r="AU157" s="6" t="s">
        <v>150</v>
      </c>
      <c r="AV157" s="9">
        <v>17</v>
      </c>
      <c r="AW157" s="9" t="s">
        <v>150</v>
      </c>
      <c r="AX157" s="9" t="s">
        <v>150</v>
      </c>
      <c r="AY157" s="9" t="s">
        <v>150</v>
      </c>
      <c r="AZ157" s="9" t="s">
        <v>150</v>
      </c>
      <c r="BA157" s="9" t="s">
        <v>150</v>
      </c>
      <c r="BB157" s="9" t="s">
        <v>150</v>
      </c>
      <c r="BC157" s="9" t="s">
        <v>150</v>
      </c>
      <c r="BD157" s="9" t="s">
        <v>150</v>
      </c>
      <c r="BE157" s="9" t="s">
        <v>150</v>
      </c>
      <c r="BF157" s="9">
        <f>SUM(AU157:BE157)</f>
        <v>17</v>
      </c>
      <c r="BG157" s="139" t="s">
        <v>41</v>
      </c>
      <c r="BH157" s="139" t="s">
        <v>42</v>
      </c>
      <c r="BI157" s="139" t="s">
        <v>391</v>
      </c>
      <c r="BJ157" s="139" t="s">
        <v>405</v>
      </c>
      <c r="BK157" s="139" t="s">
        <v>41</v>
      </c>
      <c r="BL157" s="139" t="s">
        <v>120</v>
      </c>
      <c r="BM157" s="139"/>
      <c r="BN157" s="139"/>
    </row>
    <row r="158" spans="1:66" ht="12.75" customHeight="1">
      <c r="A158" s="141"/>
      <c r="B158" s="149"/>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0"/>
      <c r="AA158" s="140"/>
      <c r="AB158" s="140"/>
      <c r="AC158" s="140"/>
      <c r="AD158" s="140"/>
      <c r="AE158" s="140"/>
      <c r="AF158" s="140"/>
      <c r="AG158" s="140"/>
      <c r="AH158" s="92" t="s">
        <v>47</v>
      </c>
      <c r="AI158" s="92" t="s">
        <v>150</v>
      </c>
      <c r="AJ158" s="119">
        <v>1</v>
      </c>
      <c r="AK158" s="92" t="s">
        <v>150</v>
      </c>
      <c r="AL158" s="92" t="s">
        <v>150</v>
      </c>
      <c r="AM158" s="92" t="s">
        <v>150</v>
      </c>
      <c r="AN158" s="92" t="s">
        <v>150</v>
      </c>
      <c r="AO158" s="92" t="s">
        <v>150</v>
      </c>
      <c r="AP158" s="92" t="s">
        <v>150</v>
      </c>
      <c r="AQ158" s="92" t="s">
        <v>150</v>
      </c>
      <c r="AR158" s="92" t="s">
        <v>150</v>
      </c>
      <c r="AS158" s="92" t="s">
        <v>150</v>
      </c>
      <c r="AT158" s="120">
        <v>1</v>
      </c>
      <c r="AU158" s="92" t="s">
        <v>150</v>
      </c>
      <c r="AV158" s="95">
        <v>17</v>
      </c>
      <c r="AW158" s="95" t="s">
        <v>150</v>
      </c>
      <c r="AX158" s="95" t="s">
        <v>150</v>
      </c>
      <c r="AY158" s="95" t="s">
        <v>150</v>
      </c>
      <c r="AZ158" s="95" t="s">
        <v>150</v>
      </c>
      <c r="BA158" s="95" t="s">
        <v>150</v>
      </c>
      <c r="BB158" s="95" t="s">
        <v>150</v>
      </c>
      <c r="BC158" s="95" t="s">
        <v>150</v>
      </c>
      <c r="BD158" s="95" t="s">
        <v>150</v>
      </c>
      <c r="BE158" s="95" t="s">
        <v>150</v>
      </c>
      <c r="BF158" s="95">
        <v>17</v>
      </c>
      <c r="BG158" s="140"/>
      <c r="BH158" s="140"/>
      <c r="BI158" s="140"/>
      <c r="BJ158" s="140"/>
      <c r="BK158" s="140"/>
      <c r="BL158" s="140"/>
      <c r="BM158" s="140"/>
      <c r="BN158" s="140"/>
    </row>
    <row r="159" spans="1:66" ht="12.75" customHeight="1">
      <c r="A159" s="141"/>
      <c r="B159" s="149"/>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3" t="s">
        <v>406</v>
      </c>
      <c r="AA159" s="143" t="s">
        <v>407</v>
      </c>
      <c r="AB159" s="143" t="s">
        <v>408</v>
      </c>
      <c r="AC159" s="143" t="s">
        <v>54</v>
      </c>
      <c r="AD159" s="143">
        <v>0</v>
      </c>
      <c r="AE159" s="143">
        <v>2020</v>
      </c>
      <c r="AF159" s="142">
        <v>44197</v>
      </c>
      <c r="AG159" s="142">
        <v>44270</v>
      </c>
      <c r="AH159" s="5" t="s">
        <v>35</v>
      </c>
      <c r="AI159" s="6" t="s">
        <v>150</v>
      </c>
      <c r="AJ159" s="37">
        <v>1</v>
      </c>
      <c r="AK159" s="6" t="s">
        <v>150</v>
      </c>
      <c r="AL159" s="6" t="s">
        <v>150</v>
      </c>
      <c r="AM159" s="6" t="s">
        <v>150</v>
      </c>
      <c r="AN159" s="6" t="s">
        <v>150</v>
      </c>
      <c r="AO159" s="6" t="s">
        <v>150</v>
      </c>
      <c r="AP159" s="6" t="s">
        <v>150</v>
      </c>
      <c r="AQ159" s="6" t="s">
        <v>150</v>
      </c>
      <c r="AR159" s="6" t="s">
        <v>150</v>
      </c>
      <c r="AS159" s="6" t="s">
        <v>150</v>
      </c>
      <c r="AT159" s="23">
        <f>SUM(AI159:AS159)</f>
        <v>1</v>
      </c>
      <c r="AU159" s="6" t="s">
        <v>150</v>
      </c>
      <c r="AV159" s="9">
        <v>460</v>
      </c>
      <c r="AW159" s="9" t="s">
        <v>150</v>
      </c>
      <c r="AX159" s="9" t="s">
        <v>150</v>
      </c>
      <c r="AY159" s="9" t="s">
        <v>150</v>
      </c>
      <c r="AZ159" s="9" t="s">
        <v>150</v>
      </c>
      <c r="BA159" s="9" t="s">
        <v>150</v>
      </c>
      <c r="BB159" s="9" t="s">
        <v>150</v>
      </c>
      <c r="BC159" s="9" t="s">
        <v>150</v>
      </c>
      <c r="BD159" s="9" t="s">
        <v>150</v>
      </c>
      <c r="BE159" s="9" t="s">
        <v>150</v>
      </c>
      <c r="BF159" s="9">
        <f>SUM(AU159:BE159)</f>
        <v>460</v>
      </c>
      <c r="BG159" s="139" t="s">
        <v>41</v>
      </c>
      <c r="BH159" s="139" t="s">
        <v>42</v>
      </c>
      <c r="BI159" s="139" t="s">
        <v>391</v>
      </c>
      <c r="BJ159" s="139" t="s">
        <v>409</v>
      </c>
      <c r="BK159" s="139"/>
      <c r="BL159" s="139"/>
      <c r="BM159" s="139"/>
      <c r="BN159" s="139"/>
    </row>
    <row r="160" spans="1:66" ht="12.75" customHeight="1">
      <c r="A160" s="141"/>
      <c r="B160" s="149"/>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0"/>
      <c r="AA160" s="140"/>
      <c r="AB160" s="140"/>
      <c r="AC160" s="140"/>
      <c r="AD160" s="140"/>
      <c r="AE160" s="140"/>
      <c r="AF160" s="140"/>
      <c r="AG160" s="140"/>
      <c r="AH160" s="92" t="s">
        <v>47</v>
      </c>
      <c r="AI160" s="92" t="s">
        <v>150</v>
      </c>
      <c r="AJ160" s="119">
        <v>1</v>
      </c>
      <c r="AK160" s="92" t="s">
        <v>150</v>
      </c>
      <c r="AL160" s="92" t="s">
        <v>150</v>
      </c>
      <c r="AM160" s="92" t="s">
        <v>150</v>
      </c>
      <c r="AN160" s="92" t="s">
        <v>150</v>
      </c>
      <c r="AO160" s="92" t="s">
        <v>150</v>
      </c>
      <c r="AP160" s="92" t="s">
        <v>150</v>
      </c>
      <c r="AQ160" s="92" t="s">
        <v>150</v>
      </c>
      <c r="AR160" s="92" t="s">
        <v>150</v>
      </c>
      <c r="AS160" s="92" t="s">
        <v>150</v>
      </c>
      <c r="AT160" s="104">
        <v>1</v>
      </c>
      <c r="AU160" s="92" t="s">
        <v>150</v>
      </c>
      <c r="AV160" s="95">
        <v>460</v>
      </c>
      <c r="AW160" s="95" t="s">
        <v>150</v>
      </c>
      <c r="AX160" s="95" t="s">
        <v>150</v>
      </c>
      <c r="AY160" s="95" t="s">
        <v>150</v>
      </c>
      <c r="AZ160" s="95" t="s">
        <v>150</v>
      </c>
      <c r="BA160" s="95" t="s">
        <v>150</v>
      </c>
      <c r="BB160" s="95" t="s">
        <v>150</v>
      </c>
      <c r="BC160" s="95" t="s">
        <v>150</v>
      </c>
      <c r="BD160" s="95" t="s">
        <v>150</v>
      </c>
      <c r="BE160" s="95" t="s">
        <v>150</v>
      </c>
      <c r="BF160" s="95">
        <v>460</v>
      </c>
      <c r="BG160" s="140"/>
      <c r="BH160" s="140"/>
      <c r="BI160" s="140"/>
      <c r="BJ160" s="140"/>
      <c r="BK160" s="140"/>
      <c r="BL160" s="140"/>
      <c r="BM160" s="140"/>
      <c r="BN160" s="140"/>
    </row>
    <row r="161" spans="1:66" ht="12.75" customHeight="1">
      <c r="A161" s="141"/>
      <c r="B161" s="149"/>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3" t="s">
        <v>410</v>
      </c>
      <c r="AA161" s="143" t="s">
        <v>411</v>
      </c>
      <c r="AB161" s="143" t="s">
        <v>412</v>
      </c>
      <c r="AC161" s="143" t="s">
        <v>33</v>
      </c>
      <c r="AD161" s="143">
        <v>0</v>
      </c>
      <c r="AE161" s="143">
        <v>2020</v>
      </c>
      <c r="AF161" s="142">
        <v>44197</v>
      </c>
      <c r="AG161" s="142">
        <v>44331</v>
      </c>
      <c r="AH161" s="5" t="s">
        <v>35</v>
      </c>
      <c r="AI161" s="6" t="s">
        <v>150</v>
      </c>
      <c r="AJ161" s="37">
        <v>2</v>
      </c>
      <c r="AK161" s="6" t="s">
        <v>150</v>
      </c>
      <c r="AL161" s="6" t="s">
        <v>150</v>
      </c>
      <c r="AM161" s="6" t="s">
        <v>150</v>
      </c>
      <c r="AN161" s="6" t="s">
        <v>150</v>
      </c>
      <c r="AO161" s="6" t="s">
        <v>150</v>
      </c>
      <c r="AP161" s="6" t="s">
        <v>150</v>
      </c>
      <c r="AQ161" s="6" t="s">
        <v>150</v>
      </c>
      <c r="AR161" s="6" t="s">
        <v>150</v>
      </c>
      <c r="AS161" s="6" t="s">
        <v>150</v>
      </c>
      <c r="AT161" s="23">
        <v>2</v>
      </c>
      <c r="AU161" s="6" t="s">
        <v>150</v>
      </c>
      <c r="AV161" s="9">
        <v>4</v>
      </c>
      <c r="AW161" s="9" t="s">
        <v>150</v>
      </c>
      <c r="AX161" s="9" t="s">
        <v>150</v>
      </c>
      <c r="AY161" s="9" t="s">
        <v>150</v>
      </c>
      <c r="AZ161" s="9" t="s">
        <v>150</v>
      </c>
      <c r="BA161" s="9" t="s">
        <v>150</v>
      </c>
      <c r="BB161" s="9" t="s">
        <v>150</v>
      </c>
      <c r="BC161" s="9" t="s">
        <v>150</v>
      </c>
      <c r="BD161" s="9" t="s">
        <v>150</v>
      </c>
      <c r="BE161" s="9" t="s">
        <v>150</v>
      </c>
      <c r="BF161" s="9">
        <f>SUM(AU161:BE161)</f>
        <v>4</v>
      </c>
      <c r="BG161" s="139" t="s">
        <v>41</v>
      </c>
      <c r="BH161" s="139" t="s">
        <v>42</v>
      </c>
      <c r="BI161" s="139" t="s">
        <v>391</v>
      </c>
      <c r="BJ161" s="139" t="s">
        <v>409</v>
      </c>
      <c r="BK161" s="139"/>
      <c r="BL161" s="139"/>
      <c r="BM161" s="139"/>
      <c r="BN161" s="139"/>
    </row>
    <row r="162" spans="1:66" ht="12.75" customHeight="1">
      <c r="A162" s="141"/>
      <c r="B162" s="149"/>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0"/>
      <c r="AA162" s="140"/>
      <c r="AB162" s="140"/>
      <c r="AC162" s="140"/>
      <c r="AD162" s="140"/>
      <c r="AE162" s="140"/>
      <c r="AF162" s="140"/>
      <c r="AG162" s="140"/>
      <c r="AH162" s="92" t="s">
        <v>47</v>
      </c>
      <c r="AI162" s="92" t="s">
        <v>150</v>
      </c>
      <c r="AJ162" s="119">
        <v>2</v>
      </c>
      <c r="AK162" s="92" t="s">
        <v>150</v>
      </c>
      <c r="AL162" s="92" t="s">
        <v>150</v>
      </c>
      <c r="AM162" s="92" t="s">
        <v>150</v>
      </c>
      <c r="AN162" s="92" t="s">
        <v>150</v>
      </c>
      <c r="AO162" s="92" t="s">
        <v>150</v>
      </c>
      <c r="AP162" s="92" t="s">
        <v>150</v>
      </c>
      <c r="AQ162" s="92" t="s">
        <v>150</v>
      </c>
      <c r="AR162" s="92" t="s">
        <v>150</v>
      </c>
      <c r="AS162" s="92" t="s">
        <v>150</v>
      </c>
      <c r="AT162" s="104">
        <v>2</v>
      </c>
      <c r="AU162" s="92" t="s">
        <v>150</v>
      </c>
      <c r="AV162" s="95">
        <v>4</v>
      </c>
      <c r="AW162" s="95" t="s">
        <v>150</v>
      </c>
      <c r="AX162" s="95" t="s">
        <v>150</v>
      </c>
      <c r="AY162" s="95" t="s">
        <v>150</v>
      </c>
      <c r="AZ162" s="95" t="s">
        <v>150</v>
      </c>
      <c r="BA162" s="95" t="s">
        <v>150</v>
      </c>
      <c r="BB162" s="95" t="s">
        <v>150</v>
      </c>
      <c r="BC162" s="95" t="s">
        <v>150</v>
      </c>
      <c r="BD162" s="95" t="s">
        <v>150</v>
      </c>
      <c r="BE162" s="95" t="s">
        <v>150</v>
      </c>
      <c r="BF162" s="95">
        <v>4</v>
      </c>
      <c r="BG162" s="140"/>
      <c r="BH162" s="140"/>
      <c r="BI162" s="140"/>
      <c r="BJ162" s="140"/>
      <c r="BK162" s="140"/>
      <c r="BL162" s="140"/>
      <c r="BM162" s="140"/>
      <c r="BN162" s="140"/>
    </row>
    <row r="163" spans="1:66" ht="12.75" customHeight="1">
      <c r="A163" s="141"/>
      <c r="B163" s="149"/>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3" t="s">
        <v>413</v>
      </c>
      <c r="AA163" s="143" t="s">
        <v>414</v>
      </c>
      <c r="AB163" s="143" t="s">
        <v>415</v>
      </c>
      <c r="AC163" s="143" t="s">
        <v>33</v>
      </c>
      <c r="AD163" s="143">
        <v>0</v>
      </c>
      <c r="AE163" s="143">
        <v>2020</v>
      </c>
      <c r="AF163" s="142">
        <v>44197</v>
      </c>
      <c r="AG163" s="142">
        <v>44377</v>
      </c>
      <c r="AH163" s="5" t="s">
        <v>35</v>
      </c>
      <c r="AI163" s="6" t="s">
        <v>150</v>
      </c>
      <c r="AJ163" s="37">
        <v>2</v>
      </c>
      <c r="AK163" s="6" t="s">
        <v>150</v>
      </c>
      <c r="AL163" s="6" t="s">
        <v>150</v>
      </c>
      <c r="AM163" s="6" t="s">
        <v>150</v>
      </c>
      <c r="AN163" s="6" t="s">
        <v>150</v>
      </c>
      <c r="AO163" s="6" t="s">
        <v>150</v>
      </c>
      <c r="AP163" s="6" t="s">
        <v>150</v>
      </c>
      <c r="AQ163" s="6" t="s">
        <v>150</v>
      </c>
      <c r="AR163" s="6" t="s">
        <v>150</v>
      </c>
      <c r="AS163" s="6" t="s">
        <v>150</v>
      </c>
      <c r="AT163" s="23">
        <v>2</v>
      </c>
      <c r="AU163" s="6" t="s">
        <v>150</v>
      </c>
      <c r="AV163" s="9">
        <v>4</v>
      </c>
      <c r="AW163" s="9" t="s">
        <v>150</v>
      </c>
      <c r="AX163" s="9" t="s">
        <v>150</v>
      </c>
      <c r="AY163" s="9" t="s">
        <v>150</v>
      </c>
      <c r="AZ163" s="9" t="s">
        <v>150</v>
      </c>
      <c r="BA163" s="9" t="s">
        <v>150</v>
      </c>
      <c r="BB163" s="9" t="s">
        <v>150</v>
      </c>
      <c r="BC163" s="9" t="s">
        <v>150</v>
      </c>
      <c r="BD163" s="9" t="s">
        <v>150</v>
      </c>
      <c r="BE163" s="9" t="s">
        <v>150</v>
      </c>
      <c r="BF163" s="9">
        <f>SUM(AU163:BE163)</f>
        <v>4</v>
      </c>
      <c r="BG163" s="139" t="s">
        <v>41</v>
      </c>
      <c r="BH163" s="139" t="s">
        <v>42</v>
      </c>
      <c r="BI163" s="139" t="s">
        <v>391</v>
      </c>
      <c r="BJ163" s="139" t="s">
        <v>409</v>
      </c>
      <c r="BK163" s="139"/>
      <c r="BL163" s="139"/>
      <c r="BM163" s="139"/>
      <c r="BN163" s="139"/>
    </row>
    <row r="164" spans="1:66" ht="12.75" customHeight="1">
      <c r="A164" s="141"/>
      <c r="B164" s="149"/>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0" t="s">
        <v>68</v>
      </c>
      <c r="AI164" s="11" t="s">
        <v>150</v>
      </c>
      <c r="AJ164" s="40" t="s">
        <v>150</v>
      </c>
      <c r="AK164" s="10">
        <v>1</v>
      </c>
      <c r="AL164" s="11" t="s">
        <v>150</v>
      </c>
      <c r="AM164" s="11" t="s">
        <v>150</v>
      </c>
      <c r="AN164" s="11" t="s">
        <v>150</v>
      </c>
      <c r="AO164" s="11" t="s">
        <v>150</v>
      </c>
      <c r="AP164" s="11" t="s">
        <v>150</v>
      </c>
      <c r="AQ164" s="11" t="s">
        <v>150</v>
      </c>
      <c r="AR164" s="11" t="s">
        <v>150</v>
      </c>
      <c r="AS164" s="11" t="s">
        <v>150</v>
      </c>
      <c r="AT164" s="53">
        <v>1</v>
      </c>
      <c r="AU164" s="11" t="s">
        <v>150</v>
      </c>
      <c r="AV164" s="14" t="s">
        <v>150</v>
      </c>
      <c r="AW164" s="14">
        <v>4</v>
      </c>
      <c r="AX164" s="15" t="s">
        <v>150</v>
      </c>
      <c r="AY164" s="15" t="s">
        <v>150</v>
      </c>
      <c r="AZ164" s="15" t="s">
        <v>150</v>
      </c>
      <c r="BA164" s="15" t="s">
        <v>150</v>
      </c>
      <c r="BB164" s="15" t="s">
        <v>150</v>
      </c>
      <c r="BC164" s="15" t="s">
        <v>150</v>
      </c>
      <c r="BD164" s="15" t="s">
        <v>150</v>
      </c>
      <c r="BE164" s="15" t="s">
        <v>150</v>
      </c>
      <c r="BF164" s="14">
        <v>4</v>
      </c>
      <c r="BG164" s="141"/>
      <c r="BH164" s="141"/>
      <c r="BI164" s="141"/>
      <c r="BJ164" s="141"/>
      <c r="BK164" s="141"/>
      <c r="BL164" s="141"/>
      <c r="BM164" s="141"/>
      <c r="BN164" s="141"/>
    </row>
    <row r="165" spans="1:66" ht="12.75" customHeight="1">
      <c r="A165" s="141"/>
      <c r="B165" s="149"/>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0"/>
      <c r="AA165" s="140"/>
      <c r="AB165" s="140"/>
      <c r="AC165" s="140"/>
      <c r="AD165" s="140"/>
      <c r="AE165" s="140"/>
      <c r="AF165" s="140"/>
      <c r="AG165" s="140"/>
      <c r="AH165" s="92" t="s">
        <v>47</v>
      </c>
      <c r="AI165" s="92" t="s">
        <v>150</v>
      </c>
      <c r="AJ165" s="119">
        <v>1</v>
      </c>
      <c r="AK165" s="92" t="s">
        <v>150</v>
      </c>
      <c r="AL165" s="92" t="s">
        <v>150</v>
      </c>
      <c r="AM165" s="92" t="s">
        <v>150</v>
      </c>
      <c r="AN165" s="92" t="s">
        <v>150</v>
      </c>
      <c r="AO165" s="92" t="s">
        <v>150</v>
      </c>
      <c r="AP165" s="92" t="s">
        <v>150</v>
      </c>
      <c r="AQ165" s="92" t="s">
        <v>150</v>
      </c>
      <c r="AR165" s="92" t="s">
        <v>150</v>
      </c>
      <c r="AS165" s="92" t="s">
        <v>150</v>
      </c>
      <c r="AT165" s="104">
        <v>1</v>
      </c>
      <c r="AU165" s="92" t="s">
        <v>150</v>
      </c>
      <c r="AV165" s="95">
        <v>2</v>
      </c>
      <c r="AW165" s="95" t="s">
        <v>150</v>
      </c>
      <c r="AX165" s="95" t="s">
        <v>150</v>
      </c>
      <c r="AY165" s="95" t="s">
        <v>150</v>
      </c>
      <c r="AZ165" s="95" t="s">
        <v>150</v>
      </c>
      <c r="BA165" s="95" t="s">
        <v>150</v>
      </c>
      <c r="BB165" s="95" t="s">
        <v>150</v>
      </c>
      <c r="BC165" s="95" t="s">
        <v>150</v>
      </c>
      <c r="BD165" s="95" t="s">
        <v>150</v>
      </c>
      <c r="BE165" s="95" t="s">
        <v>150</v>
      </c>
      <c r="BF165" s="95">
        <v>2</v>
      </c>
      <c r="BG165" s="140"/>
      <c r="BH165" s="140"/>
      <c r="BI165" s="140"/>
      <c r="BJ165" s="140"/>
      <c r="BK165" s="140"/>
      <c r="BL165" s="140"/>
      <c r="BM165" s="140"/>
      <c r="BN165" s="140"/>
    </row>
    <row r="166" spans="1:66" ht="12.75" customHeight="1">
      <c r="A166" s="141"/>
      <c r="B166" s="149"/>
      <c r="C166" s="141"/>
      <c r="D166" s="141"/>
      <c r="E166" s="141"/>
      <c r="F166" s="141"/>
      <c r="G166" s="141"/>
      <c r="H166" s="141"/>
      <c r="I166" s="141"/>
      <c r="J166" s="140"/>
      <c r="K166" s="140"/>
      <c r="L166" s="140"/>
      <c r="M166" s="140"/>
      <c r="N166" s="140"/>
      <c r="O166" s="140"/>
      <c r="P166" s="140"/>
      <c r="Q166" s="140"/>
      <c r="R166" s="140"/>
      <c r="S166" s="140"/>
      <c r="T166" s="140"/>
      <c r="U166" s="140"/>
      <c r="V166" s="140"/>
      <c r="W166" s="140"/>
      <c r="X166" s="141"/>
      <c r="Y166" s="141"/>
      <c r="Z166" s="143" t="s">
        <v>416</v>
      </c>
      <c r="AA166" s="143" t="s">
        <v>417</v>
      </c>
      <c r="AB166" s="143" t="s">
        <v>418</v>
      </c>
      <c r="AC166" s="143" t="s">
        <v>58</v>
      </c>
      <c r="AD166" s="143">
        <v>0</v>
      </c>
      <c r="AE166" s="143">
        <v>2020</v>
      </c>
      <c r="AF166" s="142">
        <v>44470</v>
      </c>
      <c r="AG166" s="142">
        <v>45291</v>
      </c>
      <c r="AH166" s="5" t="s">
        <v>35</v>
      </c>
      <c r="AI166" s="6" t="s">
        <v>150</v>
      </c>
      <c r="AJ166" s="54">
        <v>0.5</v>
      </c>
      <c r="AK166" s="6">
        <v>0.9</v>
      </c>
      <c r="AL166" s="6">
        <v>1</v>
      </c>
      <c r="AM166" s="6" t="s">
        <v>150</v>
      </c>
      <c r="AN166" s="6" t="s">
        <v>150</v>
      </c>
      <c r="AO166" s="6" t="s">
        <v>150</v>
      </c>
      <c r="AP166" s="6" t="s">
        <v>150</v>
      </c>
      <c r="AQ166" s="6" t="s">
        <v>150</v>
      </c>
      <c r="AR166" s="6" t="s">
        <v>150</v>
      </c>
      <c r="AS166" s="6" t="s">
        <v>150</v>
      </c>
      <c r="AT166" s="23">
        <v>1</v>
      </c>
      <c r="AU166" s="6" t="s">
        <v>150</v>
      </c>
      <c r="AV166" s="9">
        <v>4</v>
      </c>
      <c r="AW166" s="9">
        <v>6</v>
      </c>
      <c r="AX166" s="9">
        <v>6</v>
      </c>
      <c r="AY166" s="9" t="s">
        <v>150</v>
      </c>
      <c r="AZ166" s="9" t="s">
        <v>150</v>
      </c>
      <c r="BA166" s="9" t="s">
        <v>150</v>
      </c>
      <c r="BB166" s="9" t="s">
        <v>150</v>
      </c>
      <c r="BC166" s="9" t="s">
        <v>150</v>
      </c>
      <c r="BD166" s="9" t="s">
        <v>150</v>
      </c>
      <c r="BE166" s="9" t="s">
        <v>150</v>
      </c>
      <c r="BF166" s="9">
        <f>SUM(AU166:BE166)</f>
        <v>16</v>
      </c>
      <c r="BG166" s="139" t="s">
        <v>41</v>
      </c>
      <c r="BH166" s="139" t="s">
        <v>42</v>
      </c>
      <c r="BI166" s="139" t="s">
        <v>391</v>
      </c>
      <c r="BJ166" s="139" t="s">
        <v>409</v>
      </c>
      <c r="BK166" s="139"/>
      <c r="BL166" s="139"/>
      <c r="BM166" s="139"/>
      <c r="BN166" s="139"/>
    </row>
    <row r="167" spans="1:66" ht="12.75" customHeight="1">
      <c r="A167" s="141"/>
      <c r="B167" s="150"/>
      <c r="C167" s="140"/>
      <c r="D167" s="140"/>
      <c r="E167" s="140"/>
      <c r="F167" s="140"/>
      <c r="G167" s="140"/>
      <c r="H167" s="140"/>
      <c r="I167" s="140"/>
      <c r="J167" s="88" t="s">
        <v>47</v>
      </c>
      <c r="K167" s="93" t="s">
        <v>150</v>
      </c>
      <c r="L167" s="93" t="s">
        <v>150</v>
      </c>
      <c r="M167" s="97" t="s">
        <v>150</v>
      </c>
      <c r="N167" s="97" t="s">
        <v>150</v>
      </c>
      <c r="O167" s="93" t="s">
        <v>150</v>
      </c>
      <c r="P167" s="93" t="s">
        <v>150</v>
      </c>
      <c r="Q167" s="93" t="s">
        <v>150</v>
      </c>
      <c r="R167" s="93" t="s">
        <v>150</v>
      </c>
      <c r="S167" s="93" t="s">
        <v>150</v>
      </c>
      <c r="T167" s="93" t="s">
        <v>150</v>
      </c>
      <c r="U167" s="93" t="s">
        <v>150</v>
      </c>
      <c r="V167" s="93" t="s">
        <v>200</v>
      </c>
      <c r="W167" s="93">
        <v>487</v>
      </c>
      <c r="X167" s="140"/>
      <c r="Y167" s="140"/>
      <c r="Z167" s="140"/>
      <c r="AA167" s="140"/>
      <c r="AB167" s="140"/>
      <c r="AC167" s="140"/>
      <c r="AD167" s="140"/>
      <c r="AE167" s="140"/>
      <c r="AF167" s="140"/>
      <c r="AG167" s="140"/>
      <c r="AH167" s="92" t="s">
        <v>47</v>
      </c>
      <c r="AI167" s="92" t="s">
        <v>150</v>
      </c>
      <c r="AJ167" s="118">
        <v>0</v>
      </c>
      <c r="AK167" s="92" t="s">
        <v>150</v>
      </c>
      <c r="AL167" s="92" t="s">
        <v>150</v>
      </c>
      <c r="AM167" s="92" t="s">
        <v>150</v>
      </c>
      <c r="AN167" s="92" t="s">
        <v>150</v>
      </c>
      <c r="AO167" s="92" t="s">
        <v>150</v>
      </c>
      <c r="AP167" s="92" t="s">
        <v>150</v>
      </c>
      <c r="AQ167" s="92" t="s">
        <v>150</v>
      </c>
      <c r="AR167" s="92" t="s">
        <v>150</v>
      </c>
      <c r="AS167" s="92" t="s">
        <v>150</v>
      </c>
      <c r="AT167" s="120">
        <v>0</v>
      </c>
      <c r="AU167" s="92" t="s">
        <v>150</v>
      </c>
      <c r="AV167" s="95">
        <v>4</v>
      </c>
      <c r="AW167" s="95" t="s">
        <v>150</v>
      </c>
      <c r="AX167" s="95" t="s">
        <v>150</v>
      </c>
      <c r="AY167" s="95" t="s">
        <v>150</v>
      </c>
      <c r="AZ167" s="95" t="s">
        <v>150</v>
      </c>
      <c r="BA167" s="95" t="s">
        <v>150</v>
      </c>
      <c r="BB167" s="95" t="s">
        <v>150</v>
      </c>
      <c r="BC167" s="95" t="s">
        <v>150</v>
      </c>
      <c r="BD167" s="95" t="s">
        <v>150</v>
      </c>
      <c r="BE167" s="95" t="s">
        <v>150</v>
      </c>
      <c r="BF167" s="95">
        <v>4</v>
      </c>
      <c r="BG167" s="140"/>
      <c r="BH167" s="140"/>
      <c r="BI167" s="140"/>
      <c r="BJ167" s="140"/>
      <c r="BK167" s="140"/>
      <c r="BL167" s="140"/>
      <c r="BM167" s="140"/>
      <c r="BN167" s="140"/>
    </row>
    <row r="168" spans="1:66" ht="12.75" customHeight="1">
      <c r="A168" s="141"/>
      <c r="B168" s="148" t="s">
        <v>419</v>
      </c>
      <c r="C168" s="143" t="s">
        <v>420</v>
      </c>
      <c r="D168" s="143" t="s">
        <v>421</v>
      </c>
      <c r="E168" s="142">
        <v>44197</v>
      </c>
      <c r="F168" s="142">
        <v>47848</v>
      </c>
      <c r="G168" s="142" t="s">
        <v>58</v>
      </c>
      <c r="H168" s="143" t="s">
        <v>422</v>
      </c>
      <c r="I168" s="143" t="s">
        <v>423</v>
      </c>
      <c r="J168" s="143" t="s">
        <v>35</v>
      </c>
      <c r="K168" s="186">
        <v>0.004</v>
      </c>
      <c r="L168" s="174">
        <v>0.014</v>
      </c>
      <c r="M168" s="174">
        <v>0.028</v>
      </c>
      <c r="N168" s="174">
        <v>0.04</v>
      </c>
      <c r="O168" s="174">
        <v>0.088</v>
      </c>
      <c r="P168" s="174">
        <v>0.174</v>
      </c>
      <c r="Q168" s="174">
        <v>0.3</v>
      </c>
      <c r="R168" s="174">
        <v>0.43</v>
      </c>
      <c r="S168" s="174">
        <v>0.55</v>
      </c>
      <c r="T168" s="174">
        <v>0.6</v>
      </c>
      <c r="U168" s="174">
        <v>0.6</v>
      </c>
      <c r="V168" s="174">
        <v>0.6</v>
      </c>
      <c r="W168" s="164">
        <v>12255.8</v>
      </c>
      <c r="X168" s="143" t="s">
        <v>376</v>
      </c>
      <c r="Y168" s="143" t="s">
        <v>377</v>
      </c>
      <c r="Z168" s="143" t="s">
        <v>424</v>
      </c>
      <c r="AA168" s="143" t="s">
        <v>425</v>
      </c>
      <c r="AB168" s="143" t="s">
        <v>426</v>
      </c>
      <c r="AC168" s="143" t="s">
        <v>58</v>
      </c>
      <c r="AD168" s="143">
        <v>0</v>
      </c>
      <c r="AE168" s="143">
        <v>2020</v>
      </c>
      <c r="AF168" s="142">
        <v>43983</v>
      </c>
      <c r="AG168" s="142">
        <v>44531</v>
      </c>
      <c r="AH168" s="5" t="s">
        <v>35</v>
      </c>
      <c r="AI168" s="6">
        <v>0.05</v>
      </c>
      <c r="AJ168" s="37">
        <v>1</v>
      </c>
      <c r="AK168" s="6" t="s">
        <v>150</v>
      </c>
      <c r="AL168" s="6" t="s">
        <v>150</v>
      </c>
      <c r="AM168" s="6" t="s">
        <v>150</v>
      </c>
      <c r="AN168" s="6" t="s">
        <v>150</v>
      </c>
      <c r="AO168" s="6" t="s">
        <v>150</v>
      </c>
      <c r="AP168" s="6" t="s">
        <v>150</v>
      </c>
      <c r="AQ168" s="6" t="s">
        <v>150</v>
      </c>
      <c r="AR168" s="6" t="s">
        <v>150</v>
      </c>
      <c r="AS168" s="6" t="s">
        <v>150</v>
      </c>
      <c r="AT168" s="23">
        <v>1</v>
      </c>
      <c r="AU168" s="6">
        <v>10</v>
      </c>
      <c r="AV168" s="9">
        <v>400</v>
      </c>
      <c r="AW168" s="9" t="s">
        <v>150</v>
      </c>
      <c r="AX168" s="9" t="s">
        <v>150</v>
      </c>
      <c r="AY168" s="9" t="s">
        <v>150</v>
      </c>
      <c r="AZ168" s="9" t="s">
        <v>150</v>
      </c>
      <c r="BA168" s="9" t="s">
        <v>150</v>
      </c>
      <c r="BB168" s="9" t="s">
        <v>150</v>
      </c>
      <c r="BC168" s="9" t="s">
        <v>150</v>
      </c>
      <c r="BD168" s="9" t="s">
        <v>150</v>
      </c>
      <c r="BE168" s="9" t="s">
        <v>150</v>
      </c>
      <c r="BF168" s="9">
        <f>SUM(AU168:BE168)</f>
        <v>410</v>
      </c>
      <c r="BG168" s="139" t="s">
        <v>41</v>
      </c>
      <c r="BH168" s="139" t="s">
        <v>42</v>
      </c>
      <c r="BI168" s="139" t="s">
        <v>43</v>
      </c>
      <c r="BJ168" s="139" t="s">
        <v>427</v>
      </c>
      <c r="BK168" s="139" t="s">
        <v>44</v>
      </c>
      <c r="BL168" s="139" t="s">
        <v>67</v>
      </c>
      <c r="BM168" s="139"/>
      <c r="BN168" s="139"/>
    </row>
    <row r="169" spans="1:66" ht="12.75" customHeight="1">
      <c r="A169" s="141"/>
      <c r="B169" s="149"/>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0" t="s">
        <v>68</v>
      </c>
      <c r="AI169" s="10" t="s">
        <v>150</v>
      </c>
      <c r="AJ169" s="39" t="s">
        <v>150</v>
      </c>
      <c r="AK169" s="10">
        <v>0.2</v>
      </c>
      <c r="AL169" s="11" t="s">
        <v>150</v>
      </c>
      <c r="AM169" s="11" t="s">
        <v>150</v>
      </c>
      <c r="AN169" s="11" t="s">
        <v>150</v>
      </c>
      <c r="AO169" s="11" t="s">
        <v>150</v>
      </c>
      <c r="AP169" s="11" t="s">
        <v>150</v>
      </c>
      <c r="AQ169" s="11" t="s">
        <v>150</v>
      </c>
      <c r="AR169" s="11" t="s">
        <v>150</v>
      </c>
      <c r="AS169" s="11" t="s">
        <v>150</v>
      </c>
      <c r="AT169" s="53">
        <v>1</v>
      </c>
      <c r="AU169" s="10" t="s">
        <v>150</v>
      </c>
      <c r="AV169" s="14" t="s">
        <v>150</v>
      </c>
      <c r="AW169" s="15">
        <f>80+(80*0.03)</f>
        <v>82.4</v>
      </c>
      <c r="AX169" s="15" t="s">
        <v>150</v>
      </c>
      <c r="AY169" s="15" t="s">
        <v>150</v>
      </c>
      <c r="AZ169" s="15" t="s">
        <v>150</v>
      </c>
      <c r="BA169" s="15" t="s">
        <v>150</v>
      </c>
      <c r="BB169" s="15" t="s">
        <v>150</v>
      </c>
      <c r="BC169" s="15" t="s">
        <v>150</v>
      </c>
      <c r="BD169" s="15" t="s">
        <v>150</v>
      </c>
      <c r="BE169" s="15" t="s">
        <v>150</v>
      </c>
      <c r="BF169" s="15">
        <f>BF168+AW169</f>
        <v>492.4</v>
      </c>
      <c r="BG169" s="141"/>
      <c r="BH169" s="141"/>
      <c r="BI169" s="141"/>
      <c r="BJ169" s="141"/>
      <c r="BK169" s="141"/>
      <c r="BL169" s="141"/>
      <c r="BM169" s="141"/>
      <c r="BN169" s="141"/>
    </row>
    <row r="170" spans="1:66" ht="12.75" customHeight="1">
      <c r="A170" s="141"/>
      <c r="B170" s="149"/>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0"/>
      <c r="AA170" s="140"/>
      <c r="AB170" s="140"/>
      <c r="AC170" s="140"/>
      <c r="AD170" s="140"/>
      <c r="AE170" s="140"/>
      <c r="AF170" s="140"/>
      <c r="AG170" s="140"/>
      <c r="AH170" s="92" t="s">
        <v>47</v>
      </c>
      <c r="AI170" s="92">
        <v>0.05</v>
      </c>
      <c r="AJ170" s="118">
        <v>0.8</v>
      </c>
      <c r="AK170" s="92" t="s">
        <v>150</v>
      </c>
      <c r="AL170" s="92" t="s">
        <v>150</v>
      </c>
      <c r="AM170" s="92" t="s">
        <v>150</v>
      </c>
      <c r="AN170" s="92" t="s">
        <v>150</v>
      </c>
      <c r="AO170" s="92" t="s">
        <v>150</v>
      </c>
      <c r="AP170" s="92" t="s">
        <v>150</v>
      </c>
      <c r="AQ170" s="92" t="s">
        <v>150</v>
      </c>
      <c r="AR170" s="92" t="s">
        <v>150</v>
      </c>
      <c r="AS170" s="92" t="s">
        <v>150</v>
      </c>
      <c r="AT170" s="93">
        <v>0.8</v>
      </c>
      <c r="AU170" s="92">
        <v>10</v>
      </c>
      <c r="AV170" s="95">
        <v>320</v>
      </c>
      <c r="AW170" s="95" t="s">
        <v>150</v>
      </c>
      <c r="AX170" s="95" t="s">
        <v>150</v>
      </c>
      <c r="AY170" s="95" t="s">
        <v>150</v>
      </c>
      <c r="AZ170" s="95" t="s">
        <v>150</v>
      </c>
      <c r="BA170" s="95" t="s">
        <v>150</v>
      </c>
      <c r="BB170" s="95" t="s">
        <v>150</v>
      </c>
      <c r="BC170" s="95" t="s">
        <v>150</v>
      </c>
      <c r="BD170" s="95" t="s">
        <v>150</v>
      </c>
      <c r="BE170" s="95" t="s">
        <v>150</v>
      </c>
      <c r="BF170" s="95">
        <f>AV170+AU170</f>
        <v>330</v>
      </c>
      <c r="BG170" s="140"/>
      <c r="BH170" s="140"/>
      <c r="BI170" s="140"/>
      <c r="BJ170" s="140"/>
      <c r="BK170" s="140"/>
      <c r="BL170" s="140"/>
      <c r="BM170" s="140"/>
      <c r="BN170" s="140"/>
    </row>
    <row r="171" spans="1:66" ht="12.75" customHeight="1">
      <c r="A171" s="141"/>
      <c r="B171" s="149"/>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3" t="s">
        <v>428</v>
      </c>
      <c r="AA171" s="143" t="s">
        <v>429</v>
      </c>
      <c r="AB171" s="143" t="s">
        <v>430</v>
      </c>
      <c r="AC171" s="143" t="s">
        <v>58</v>
      </c>
      <c r="AD171" s="143">
        <v>0.1</v>
      </c>
      <c r="AE171" s="143">
        <v>2019</v>
      </c>
      <c r="AF171" s="142">
        <v>43983</v>
      </c>
      <c r="AG171" s="142">
        <v>44682</v>
      </c>
      <c r="AH171" s="5" t="s">
        <v>35</v>
      </c>
      <c r="AI171" s="6">
        <v>0.1</v>
      </c>
      <c r="AJ171" s="54">
        <v>0.6</v>
      </c>
      <c r="AK171" s="6">
        <v>1</v>
      </c>
      <c r="AL171" s="6" t="s">
        <v>150</v>
      </c>
      <c r="AM171" s="6" t="s">
        <v>150</v>
      </c>
      <c r="AN171" s="6" t="s">
        <v>150</v>
      </c>
      <c r="AO171" s="6" t="s">
        <v>150</v>
      </c>
      <c r="AP171" s="6" t="s">
        <v>150</v>
      </c>
      <c r="AQ171" s="6" t="s">
        <v>150</v>
      </c>
      <c r="AR171" s="6" t="s">
        <v>150</v>
      </c>
      <c r="AS171" s="6" t="s">
        <v>150</v>
      </c>
      <c r="AT171" s="23">
        <v>1</v>
      </c>
      <c r="AU171" s="6">
        <v>10</v>
      </c>
      <c r="AV171" s="9">
        <v>80</v>
      </c>
      <c r="AW171" s="9">
        <v>80</v>
      </c>
      <c r="AX171" s="9" t="s">
        <v>150</v>
      </c>
      <c r="AY171" s="9" t="s">
        <v>150</v>
      </c>
      <c r="AZ171" s="9" t="s">
        <v>150</v>
      </c>
      <c r="BA171" s="9" t="s">
        <v>150</v>
      </c>
      <c r="BB171" s="9" t="s">
        <v>150</v>
      </c>
      <c r="BC171" s="9" t="s">
        <v>150</v>
      </c>
      <c r="BD171" s="9" t="s">
        <v>150</v>
      </c>
      <c r="BE171" s="9" t="s">
        <v>150</v>
      </c>
      <c r="BF171" s="9">
        <f>SUM(AU171:BE171)</f>
        <v>170</v>
      </c>
      <c r="BG171" s="139" t="s">
        <v>41</v>
      </c>
      <c r="BH171" s="139" t="s">
        <v>42</v>
      </c>
      <c r="BI171" s="139" t="s">
        <v>43</v>
      </c>
      <c r="BJ171" s="139" t="s">
        <v>427</v>
      </c>
      <c r="BK171" s="139" t="s">
        <v>44</v>
      </c>
      <c r="BL171" s="139" t="s">
        <v>67</v>
      </c>
      <c r="BM171" s="139"/>
      <c r="BN171" s="139"/>
    </row>
    <row r="172" spans="1:66" ht="12.75" customHeight="1">
      <c r="A172" s="141"/>
      <c r="B172" s="149"/>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0"/>
      <c r="AA172" s="140"/>
      <c r="AB172" s="140"/>
      <c r="AC172" s="140"/>
      <c r="AD172" s="140"/>
      <c r="AE172" s="140"/>
      <c r="AF172" s="140"/>
      <c r="AG172" s="140"/>
      <c r="AH172" s="92" t="s">
        <v>47</v>
      </c>
      <c r="AI172" s="92">
        <v>0.1</v>
      </c>
      <c r="AJ172" s="118">
        <v>0.6</v>
      </c>
      <c r="AK172" s="92" t="s">
        <v>150</v>
      </c>
      <c r="AL172" s="92" t="s">
        <v>150</v>
      </c>
      <c r="AM172" s="92" t="s">
        <v>150</v>
      </c>
      <c r="AN172" s="92" t="s">
        <v>150</v>
      </c>
      <c r="AO172" s="92" t="s">
        <v>150</v>
      </c>
      <c r="AP172" s="92" t="s">
        <v>150</v>
      </c>
      <c r="AQ172" s="92" t="s">
        <v>150</v>
      </c>
      <c r="AR172" s="92" t="s">
        <v>150</v>
      </c>
      <c r="AS172" s="92" t="s">
        <v>150</v>
      </c>
      <c r="AT172" s="104" t="s">
        <v>150</v>
      </c>
      <c r="AU172" s="92">
        <v>10</v>
      </c>
      <c r="AV172" s="95">
        <v>80</v>
      </c>
      <c r="AW172" s="95" t="s">
        <v>150</v>
      </c>
      <c r="AX172" s="95" t="s">
        <v>150</v>
      </c>
      <c r="AY172" s="95" t="s">
        <v>150</v>
      </c>
      <c r="AZ172" s="95" t="s">
        <v>150</v>
      </c>
      <c r="BA172" s="95" t="s">
        <v>150</v>
      </c>
      <c r="BB172" s="95" t="s">
        <v>150</v>
      </c>
      <c r="BC172" s="95" t="s">
        <v>150</v>
      </c>
      <c r="BD172" s="95" t="s">
        <v>150</v>
      </c>
      <c r="BE172" s="95" t="s">
        <v>150</v>
      </c>
      <c r="BF172" s="95">
        <f>+AU172+AV172</f>
        <v>90</v>
      </c>
      <c r="BG172" s="140"/>
      <c r="BH172" s="140"/>
      <c r="BI172" s="140"/>
      <c r="BJ172" s="140"/>
      <c r="BK172" s="140"/>
      <c r="BL172" s="140"/>
      <c r="BM172" s="140"/>
      <c r="BN172" s="140"/>
    </row>
    <row r="173" spans="1:66" ht="12.75" customHeight="1">
      <c r="A173" s="141"/>
      <c r="B173" s="149"/>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3" t="s">
        <v>431</v>
      </c>
      <c r="AA173" s="143" t="s">
        <v>432</v>
      </c>
      <c r="AB173" s="143" t="s">
        <v>433</v>
      </c>
      <c r="AC173" s="143" t="s">
        <v>58</v>
      </c>
      <c r="AD173" s="143">
        <v>0</v>
      </c>
      <c r="AE173" s="143">
        <v>2020</v>
      </c>
      <c r="AF173" s="142">
        <v>44256</v>
      </c>
      <c r="AG173" s="142">
        <v>45047</v>
      </c>
      <c r="AH173" s="5" t="s">
        <v>35</v>
      </c>
      <c r="AI173" s="55" t="s">
        <v>150</v>
      </c>
      <c r="AJ173" s="55">
        <v>0.1</v>
      </c>
      <c r="AK173" s="6">
        <v>0.5</v>
      </c>
      <c r="AL173" s="6">
        <v>1</v>
      </c>
      <c r="AM173" s="6" t="s">
        <v>150</v>
      </c>
      <c r="AN173" s="6" t="s">
        <v>150</v>
      </c>
      <c r="AO173" s="6" t="s">
        <v>150</v>
      </c>
      <c r="AP173" s="6" t="s">
        <v>150</v>
      </c>
      <c r="AQ173" s="6" t="s">
        <v>150</v>
      </c>
      <c r="AR173" s="6" t="s">
        <v>150</v>
      </c>
      <c r="AS173" s="6" t="s">
        <v>150</v>
      </c>
      <c r="AT173" s="23">
        <v>1</v>
      </c>
      <c r="AU173" s="6" t="s">
        <v>150</v>
      </c>
      <c r="AV173" s="9">
        <v>80</v>
      </c>
      <c r="AW173" s="9">
        <v>80</v>
      </c>
      <c r="AX173" s="9">
        <v>80</v>
      </c>
      <c r="AY173" s="9" t="s">
        <v>150</v>
      </c>
      <c r="AZ173" s="9" t="s">
        <v>150</v>
      </c>
      <c r="BA173" s="9" t="s">
        <v>150</v>
      </c>
      <c r="BB173" s="9" t="s">
        <v>150</v>
      </c>
      <c r="BC173" s="9" t="s">
        <v>150</v>
      </c>
      <c r="BD173" s="9" t="s">
        <v>150</v>
      </c>
      <c r="BE173" s="9" t="s">
        <v>150</v>
      </c>
      <c r="BF173" s="9">
        <f>SUM(AU173:BE173)</f>
        <v>240</v>
      </c>
      <c r="BG173" s="139" t="s">
        <v>41</v>
      </c>
      <c r="BH173" s="139" t="s">
        <v>434</v>
      </c>
      <c r="BI173" s="139" t="s">
        <v>43</v>
      </c>
      <c r="BJ173" s="139" t="s">
        <v>427</v>
      </c>
      <c r="BK173" s="139" t="s">
        <v>44</v>
      </c>
      <c r="BL173" s="139" t="s">
        <v>67</v>
      </c>
      <c r="BM173" s="139"/>
      <c r="BN173" s="139"/>
    </row>
    <row r="174" spans="1:66" ht="12.75" customHeight="1">
      <c r="A174" s="141"/>
      <c r="B174" s="149"/>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0"/>
      <c r="AA174" s="140"/>
      <c r="AB174" s="140"/>
      <c r="AC174" s="140"/>
      <c r="AD174" s="140"/>
      <c r="AE174" s="140"/>
      <c r="AF174" s="140"/>
      <c r="AG174" s="140"/>
      <c r="AH174" s="92" t="s">
        <v>47</v>
      </c>
      <c r="AI174" s="92" t="s">
        <v>150</v>
      </c>
      <c r="AJ174" s="92">
        <v>0.1</v>
      </c>
      <c r="AK174" s="92" t="s">
        <v>150</v>
      </c>
      <c r="AL174" s="92" t="s">
        <v>150</v>
      </c>
      <c r="AM174" s="92" t="s">
        <v>150</v>
      </c>
      <c r="AN174" s="92" t="s">
        <v>150</v>
      </c>
      <c r="AO174" s="92" t="s">
        <v>150</v>
      </c>
      <c r="AP174" s="92" t="s">
        <v>150</v>
      </c>
      <c r="AQ174" s="92" t="s">
        <v>150</v>
      </c>
      <c r="AR174" s="92" t="s">
        <v>150</v>
      </c>
      <c r="AS174" s="92" t="s">
        <v>150</v>
      </c>
      <c r="AT174" s="104" t="s">
        <v>150</v>
      </c>
      <c r="AU174" s="92" t="s">
        <v>150</v>
      </c>
      <c r="AV174" s="95">
        <v>80</v>
      </c>
      <c r="AW174" s="95" t="s">
        <v>150</v>
      </c>
      <c r="AX174" s="95" t="s">
        <v>150</v>
      </c>
      <c r="AY174" s="95" t="s">
        <v>150</v>
      </c>
      <c r="AZ174" s="95" t="s">
        <v>150</v>
      </c>
      <c r="BA174" s="95" t="s">
        <v>150</v>
      </c>
      <c r="BB174" s="95" t="s">
        <v>150</v>
      </c>
      <c r="BC174" s="95" t="s">
        <v>150</v>
      </c>
      <c r="BD174" s="95" t="s">
        <v>150</v>
      </c>
      <c r="BE174" s="95" t="s">
        <v>150</v>
      </c>
      <c r="BF174" s="95">
        <f>AV174</f>
        <v>80</v>
      </c>
      <c r="BG174" s="140"/>
      <c r="BH174" s="140"/>
      <c r="BI174" s="140"/>
      <c r="BJ174" s="140"/>
      <c r="BK174" s="140"/>
      <c r="BL174" s="140"/>
      <c r="BM174" s="140"/>
      <c r="BN174" s="140"/>
    </row>
    <row r="175" spans="1:66" ht="12.75" customHeight="1">
      <c r="A175" s="141"/>
      <c r="B175" s="149"/>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3" t="s">
        <v>435</v>
      </c>
      <c r="AA175" s="143" t="s">
        <v>436</v>
      </c>
      <c r="AB175" s="143" t="s">
        <v>437</v>
      </c>
      <c r="AC175" s="143" t="s">
        <v>54</v>
      </c>
      <c r="AD175" s="143">
        <v>1</v>
      </c>
      <c r="AE175" s="143">
        <v>2020</v>
      </c>
      <c r="AF175" s="142">
        <v>44378</v>
      </c>
      <c r="AG175" s="142">
        <v>47818</v>
      </c>
      <c r="AH175" s="5" t="s">
        <v>35</v>
      </c>
      <c r="AI175" s="55">
        <v>1</v>
      </c>
      <c r="AJ175" s="55">
        <v>1</v>
      </c>
      <c r="AK175" s="6">
        <v>1</v>
      </c>
      <c r="AL175" s="6">
        <v>1</v>
      </c>
      <c r="AM175" s="6">
        <v>1</v>
      </c>
      <c r="AN175" s="6">
        <v>1</v>
      </c>
      <c r="AO175" s="6">
        <v>1</v>
      </c>
      <c r="AP175" s="6">
        <v>1</v>
      </c>
      <c r="AQ175" s="6">
        <v>1</v>
      </c>
      <c r="AR175" s="6">
        <v>1</v>
      </c>
      <c r="AS175" s="6">
        <v>1</v>
      </c>
      <c r="AT175" s="23">
        <v>1</v>
      </c>
      <c r="AU175" s="9">
        <f aca="true" t="shared" si="9" ref="AU175:AV175">AV175-15</f>
        <v>470</v>
      </c>
      <c r="AV175" s="9">
        <f t="shared" si="9"/>
        <v>485</v>
      </c>
      <c r="AW175" s="9">
        <v>500</v>
      </c>
      <c r="AX175" s="9">
        <f aca="true" t="shared" si="10" ref="AX175:BE175">AW175*1.03</f>
        <v>515</v>
      </c>
      <c r="AY175" s="9">
        <f t="shared" si="10"/>
        <v>530.45</v>
      </c>
      <c r="AZ175" s="9">
        <f t="shared" si="10"/>
        <v>546.3635</v>
      </c>
      <c r="BA175" s="9">
        <f t="shared" si="10"/>
        <v>562.754405</v>
      </c>
      <c r="BB175" s="9">
        <f t="shared" si="10"/>
        <v>579.6370371500001</v>
      </c>
      <c r="BC175" s="9">
        <f t="shared" si="10"/>
        <v>597.0261482645001</v>
      </c>
      <c r="BD175" s="9">
        <f t="shared" si="10"/>
        <v>614.9369327124351</v>
      </c>
      <c r="BE175" s="9">
        <f t="shared" si="10"/>
        <v>633.3850406938082</v>
      </c>
      <c r="BF175" s="9">
        <f>SUM(AU175:BE175)</f>
        <v>6034.553063820743</v>
      </c>
      <c r="BG175" s="139" t="s">
        <v>41</v>
      </c>
      <c r="BH175" s="139" t="s">
        <v>42</v>
      </c>
      <c r="BI175" s="139" t="s">
        <v>43</v>
      </c>
      <c r="BJ175" s="139" t="s">
        <v>427</v>
      </c>
      <c r="BK175" s="139" t="s">
        <v>44</v>
      </c>
      <c r="BL175" s="139" t="s">
        <v>67</v>
      </c>
      <c r="BM175" s="139"/>
      <c r="BN175" s="139"/>
    </row>
    <row r="176" spans="1:66" ht="12.75" customHeight="1">
      <c r="A176" s="141"/>
      <c r="B176" s="149"/>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0"/>
      <c r="AA176" s="140"/>
      <c r="AB176" s="140"/>
      <c r="AC176" s="140"/>
      <c r="AD176" s="140"/>
      <c r="AE176" s="140"/>
      <c r="AF176" s="140"/>
      <c r="AG176" s="140"/>
      <c r="AH176" s="92" t="s">
        <v>47</v>
      </c>
      <c r="AI176" s="92">
        <v>0</v>
      </c>
      <c r="AJ176" s="92">
        <v>0</v>
      </c>
      <c r="AK176" s="92" t="s">
        <v>150</v>
      </c>
      <c r="AL176" s="92" t="s">
        <v>150</v>
      </c>
      <c r="AM176" s="92" t="s">
        <v>150</v>
      </c>
      <c r="AN176" s="92" t="s">
        <v>150</v>
      </c>
      <c r="AO176" s="92" t="s">
        <v>150</v>
      </c>
      <c r="AP176" s="92" t="s">
        <v>150</v>
      </c>
      <c r="AQ176" s="92" t="s">
        <v>150</v>
      </c>
      <c r="AR176" s="92" t="s">
        <v>150</v>
      </c>
      <c r="AS176" s="92" t="s">
        <v>150</v>
      </c>
      <c r="AT176" s="104">
        <v>0</v>
      </c>
      <c r="AU176" s="92">
        <v>0</v>
      </c>
      <c r="AV176" s="95">
        <v>0</v>
      </c>
      <c r="AW176" s="95" t="s">
        <v>150</v>
      </c>
      <c r="AX176" s="95" t="s">
        <v>150</v>
      </c>
      <c r="AY176" s="95" t="s">
        <v>150</v>
      </c>
      <c r="AZ176" s="95" t="s">
        <v>150</v>
      </c>
      <c r="BA176" s="95" t="s">
        <v>150</v>
      </c>
      <c r="BB176" s="95" t="s">
        <v>150</v>
      </c>
      <c r="BC176" s="95" t="s">
        <v>150</v>
      </c>
      <c r="BD176" s="95" t="s">
        <v>150</v>
      </c>
      <c r="BE176" s="95" t="s">
        <v>150</v>
      </c>
      <c r="BF176" s="95">
        <f>AU176+AV176</f>
        <v>0</v>
      </c>
      <c r="BG176" s="140"/>
      <c r="BH176" s="140"/>
      <c r="BI176" s="140"/>
      <c r="BJ176" s="140"/>
      <c r="BK176" s="140"/>
      <c r="BL176" s="140"/>
      <c r="BM176" s="140"/>
      <c r="BN176" s="140"/>
    </row>
    <row r="177" spans="1:66" ht="12.75" customHeight="1">
      <c r="A177" s="141"/>
      <c r="B177" s="149"/>
      <c r="C177" s="141"/>
      <c r="D177" s="141"/>
      <c r="E177" s="141"/>
      <c r="F177" s="141"/>
      <c r="G177" s="141"/>
      <c r="H177" s="141"/>
      <c r="I177" s="141"/>
      <c r="J177" s="140"/>
      <c r="K177" s="140"/>
      <c r="L177" s="140"/>
      <c r="M177" s="140"/>
      <c r="N177" s="140"/>
      <c r="O177" s="140"/>
      <c r="P177" s="140"/>
      <c r="Q177" s="140"/>
      <c r="R177" s="140"/>
      <c r="S177" s="140"/>
      <c r="T177" s="140"/>
      <c r="U177" s="140"/>
      <c r="V177" s="140"/>
      <c r="W177" s="140"/>
      <c r="X177" s="141"/>
      <c r="Y177" s="141"/>
      <c r="Z177" s="143" t="s">
        <v>438</v>
      </c>
      <c r="AA177" s="143" t="s">
        <v>439</v>
      </c>
      <c r="AB177" s="143" t="s">
        <v>440</v>
      </c>
      <c r="AC177" s="143" t="s">
        <v>54</v>
      </c>
      <c r="AD177" s="143">
        <v>1</v>
      </c>
      <c r="AE177" s="143">
        <v>2019</v>
      </c>
      <c r="AF177" s="142">
        <v>44197</v>
      </c>
      <c r="AG177" s="142">
        <v>47818</v>
      </c>
      <c r="AH177" s="5" t="s">
        <v>35</v>
      </c>
      <c r="AI177" s="55" t="s">
        <v>150</v>
      </c>
      <c r="AJ177" s="55">
        <v>1</v>
      </c>
      <c r="AK177" s="6">
        <v>1</v>
      </c>
      <c r="AL177" s="6">
        <v>1</v>
      </c>
      <c r="AM177" s="6">
        <v>1</v>
      </c>
      <c r="AN177" s="6">
        <v>1</v>
      </c>
      <c r="AO177" s="6">
        <v>1</v>
      </c>
      <c r="AP177" s="6">
        <v>1</v>
      </c>
      <c r="AQ177" s="6">
        <v>1</v>
      </c>
      <c r="AR177" s="6">
        <v>1</v>
      </c>
      <c r="AS177" s="6">
        <v>1</v>
      </c>
      <c r="AT177" s="23">
        <v>1</v>
      </c>
      <c r="AU177" s="6" t="s">
        <v>150</v>
      </c>
      <c r="AV177" s="9">
        <f>AW177-15</f>
        <v>470</v>
      </c>
      <c r="AW177" s="9">
        <v>485</v>
      </c>
      <c r="AX177" s="9">
        <v>500</v>
      </c>
      <c r="AY177" s="9">
        <f aca="true" t="shared" si="11" ref="AY177:BE177">AX177*1.03</f>
        <v>515</v>
      </c>
      <c r="AZ177" s="9">
        <f t="shared" si="11"/>
        <v>530.45</v>
      </c>
      <c r="BA177" s="9">
        <f t="shared" si="11"/>
        <v>546.3635</v>
      </c>
      <c r="BB177" s="9">
        <f t="shared" si="11"/>
        <v>562.754405</v>
      </c>
      <c r="BC177" s="9">
        <f t="shared" si="11"/>
        <v>579.6370371500001</v>
      </c>
      <c r="BD177" s="9">
        <f t="shared" si="11"/>
        <v>597.0261482645001</v>
      </c>
      <c r="BE177" s="9">
        <f t="shared" si="11"/>
        <v>614.9369327124351</v>
      </c>
      <c r="BF177" s="9">
        <f>SUM(AU177:BE177)</f>
        <v>5401.168023126935</v>
      </c>
      <c r="BG177" s="139" t="s">
        <v>41</v>
      </c>
      <c r="BH177" s="139" t="s">
        <v>42</v>
      </c>
      <c r="BI177" s="139" t="s">
        <v>43</v>
      </c>
      <c r="BJ177" s="139" t="s">
        <v>427</v>
      </c>
      <c r="BK177" s="139" t="s">
        <v>44</v>
      </c>
      <c r="BL177" s="139" t="s">
        <v>67</v>
      </c>
      <c r="BM177" s="139"/>
      <c r="BN177" s="139"/>
    </row>
    <row r="178" spans="1:66" ht="12.75" customHeight="1">
      <c r="A178" s="141"/>
      <c r="B178" s="150"/>
      <c r="C178" s="140"/>
      <c r="D178" s="140"/>
      <c r="E178" s="140"/>
      <c r="F178" s="140"/>
      <c r="G178" s="140"/>
      <c r="H178" s="140"/>
      <c r="I178" s="140"/>
      <c r="J178" s="88" t="s">
        <v>47</v>
      </c>
      <c r="K178" s="107">
        <v>0</v>
      </c>
      <c r="L178" s="108">
        <v>0</v>
      </c>
      <c r="M178" s="108" t="s">
        <v>150</v>
      </c>
      <c r="N178" s="108" t="s">
        <v>150</v>
      </c>
      <c r="O178" s="108" t="s">
        <v>150</v>
      </c>
      <c r="P178" s="108" t="s">
        <v>150</v>
      </c>
      <c r="Q178" s="108" t="s">
        <v>150</v>
      </c>
      <c r="R178" s="108" t="s">
        <v>150</v>
      </c>
      <c r="S178" s="108" t="s">
        <v>150</v>
      </c>
      <c r="T178" s="108" t="s">
        <v>150</v>
      </c>
      <c r="U178" s="108" t="s">
        <v>150</v>
      </c>
      <c r="V178" s="108">
        <v>0</v>
      </c>
      <c r="W178" s="95">
        <v>500</v>
      </c>
      <c r="X178" s="140"/>
      <c r="Y178" s="140"/>
      <c r="Z178" s="140"/>
      <c r="AA178" s="140"/>
      <c r="AB178" s="140"/>
      <c r="AC178" s="140"/>
      <c r="AD178" s="140"/>
      <c r="AE178" s="140"/>
      <c r="AF178" s="140"/>
      <c r="AG178" s="140"/>
      <c r="AH178" s="92" t="s">
        <v>47</v>
      </c>
      <c r="AI178" s="92" t="s">
        <v>150</v>
      </c>
      <c r="AJ178" s="92">
        <v>0</v>
      </c>
      <c r="AK178" s="92" t="s">
        <v>150</v>
      </c>
      <c r="AL178" s="92" t="s">
        <v>150</v>
      </c>
      <c r="AM178" s="92" t="s">
        <v>150</v>
      </c>
      <c r="AN178" s="92" t="s">
        <v>150</v>
      </c>
      <c r="AO178" s="92" t="s">
        <v>150</v>
      </c>
      <c r="AP178" s="92" t="s">
        <v>150</v>
      </c>
      <c r="AQ178" s="92" t="s">
        <v>150</v>
      </c>
      <c r="AR178" s="92" t="s">
        <v>150</v>
      </c>
      <c r="AS178" s="92" t="s">
        <v>150</v>
      </c>
      <c r="AT178" s="104">
        <v>0</v>
      </c>
      <c r="AU178" s="92" t="s">
        <v>150</v>
      </c>
      <c r="AV178" s="95">
        <v>0</v>
      </c>
      <c r="AW178" s="95" t="s">
        <v>150</v>
      </c>
      <c r="AX178" s="95" t="s">
        <v>150</v>
      </c>
      <c r="AY178" s="95" t="s">
        <v>150</v>
      </c>
      <c r="AZ178" s="95" t="s">
        <v>150</v>
      </c>
      <c r="BA178" s="95" t="s">
        <v>150</v>
      </c>
      <c r="BB178" s="95" t="s">
        <v>150</v>
      </c>
      <c r="BC178" s="95" t="s">
        <v>150</v>
      </c>
      <c r="BD178" s="95" t="s">
        <v>150</v>
      </c>
      <c r="BE178" s="95" t="s">
        <v>150</v>
      </c>
      <c r="BF178" s="95">
        <f>AV178</f>
        <v>0</v>
      </c>
      <c r="BG178" s="140"/>
      <c r="BH178" s="140"/>
      <c r="BI178" s="140"/>
      <c r="BJ178" s="140"/>
      <c r="BK178" s="140"/>
      <c r="BL178" s="140"/>
      <c r="BM178" s="140"/>
      <c r="BN178" s="140"/>
    </row>
    <row r="179" spans="1:66" ht="12.75" customHeight="1">
      <c r="A179" s="141"/>
      <c r="B179" s="148" t="s">
        <v>441</v>
      </c>
      <c r="C179" s="143" t="s">
        <v>442</v>
      </c>
      <c r="D179" s="143" t="s">
        <v>443</v>
      </c>
      <c r="E179" s="142">
        <v>44805</v>
      </c>
      <c r="F179" s="142">
        <v>47818</v>
      </c>
      <c r="G179" s="142" t="s">
        <v>58</v>
      </c>
      <c r="H179" s="166">
        <v>0</v>
      </c>
      <c r="I179" s="139">
        <v>2020</v>
      </c>
      <c r="J179" s="139" t="s">
        <v>35</v>
      </c>
      <c r="K179" s="166">
        <v>0</v>
      </c>
      <c r="L179" s="166">
        <v>0</v>
      </c>
      <c r="M179" s="166">
        <v>0.05</v>
      </c>
      <c r="N179" s="166">
        <v>0.1</v>
      </c>
      <c r="O179" s="166">
        <f aca="true" t="shared" si="12" ref="O179:T179">N179*1.2</f>
        <v>0.12</v>
      </c>
      <c r="P179" s="166">
        <f t="shared" si="12"/>
        <v>0.144</v>
      </c>
      <c r="Q179" s="166">
        <f t="shared" si="12"/>
        <v>0.17279999999999998</v>
      </c>
      <c r="R179" s="166">
        <f t="shared" si="12"/>
        <v>0.20735999999999996</v>
      </c>
      <c r="S179" s="166">
        <f t="shared" si="12"/>
        <v>0.24883199999999994</v>
      </c>
      <c r="T179" s="166">
        <f t="shared" si="12"/>
        <v>0.29859839999999993</v>
      </c>
      <c r="U179" s="166">
        <v>0.3</v>
      </c>
      <c r="V179" s="166">
        <f>U179</f>
        <v>0.3</v>
      </c>
      <c r="W179" s="139">
        <v>10489.7</v>
      </c>
      <c r="X179" s="143" t="s">
        <v>376</v>
      </c>
      <c r="Y179" s="143" t="s">
        <v>377</v>
      </c>
      <c r="Z179" s="143" t="s">
        <v>444</v>
      </c>
      <c r="AA179" s="143" t="s">
        <v>445</v>
      </c>
      <c r="AB179" s="143" t="s">
        <v>446</v>
      </c>
      <c r="AC179" s="143" t="s">
        <v>58</v>
      </c>
      <c r="AD179" s="143">
        <v>0.1</v>
      </c>
      <c r="AE179" s="143">
        <v>2020</v>
      </c>
      <c r="AF179" s="142">
        <v>44105</v>
      </c>
      <c r="AG179" s="142">
        <v>44561</v>
      </c>
      <c r="AH179" s="5" t="s">
        <v>35</v>
      </c>
      <c r="AI179" s="55">
        <v>0.1</v>
      </c>
      <c r="AJ179" s="55">
        <v>1</v>
      </c>
      <c r="AK179" s="6" t="s">
        <v>150</v>
      </c>
      <c r="AL179" s="6" t="s">
        <v>150</v>
      </c>
      <c r="AM179" s="6" t="s">
        <v>150</v>
      </c>
      <c r="AN179" s="6" t="s">
        <v>150</v>
      </c>
      <c r="AO179" s="6" t="s">
        <v>150</v>
      </c>
      <c r="AP179" s="6" t="s">
        <v>150</v>
      </c>
      <c r="AQ179" s="6" t="s">
        <v>150</v>
      </c>
      <c r="AR179" s="6" t="s">
        <v>150</v>
      </c>
      <c r="AS179" s="6" t="s">
        <v>150</v>
      </c>
      <c r="AT179" s="23">
        <v>1</v>
      </c>
      <c r="AU179" s="6" t="s">
        <v>150</v>
      </c>
      <c r="AV179" s="9">
        <v>60</v>
      </c>
      <c r="AW179" s="9" t="s">
        <v>150</v>
      </c>
      <c r="AX179" s="9" t="s">
        <v>150</v>
      </c>
      <c r="AY179" s="9" t="s">
        <v>150</v>
      </c>
      <c r="AZ179" s="9" t="s">
        <v>150</v>
      </c>
      <c r="BA179" s="9" t="s">
        <v>150</v>
      </c>
      <c r="BB179" s="9" t="s">
        <v>150</v>
      </c>
      <c r="BC179" s="9" t="s">
        <v>150</v>
      </c>
      <c r="BD179" s="9" t="s">
        <v>150</v>
      </c>
      <c r="BE179" s="9" t="s">
        <v>150</v>
      </c>
      <c r="BF179" s="9">
        <f>SUM(AU179:BE179)</f>
        <v>60</v>
      </c>
      <c r="BG179" s="139" t="s">
        <v>41</v>
      </c>
      <c r="BH179" s="139" t="s">
        <v>250</v>
      </c>
      <c r="BI179" s="139" t="s">
        <v>43</v>
      </c>
      <c r="BJ179" s="139" t="s">
        <v>427</v>
      </c>
      <c r="BK179" s="139" t="s">
        <v>447</v>
      </c>
      <c r="BL179" s="139" t="s">
        <v>448</v>
      </c>
      <c r="BM179" s="139"/>
      <c r="BN179" s="139"/>
    </row>
    <row r="180" spans="1:66" ht="12.75" customHeight="1">
      <c r="A180" s="141"/>
      <c r="B180" s="149"/>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0"/>
      <c r="AA180" s="140"/>
      <c r="AB180" s="140"/>
      <c r="AC180" s="140"/>
      <c r="AD180" s="140"/>
      <c r="AE180" s="140"/>
      <c r="AF180" s="140"/>
      <c r="AG180" s="140"/>
      <c r="AH180" s="92" t="s">
        <v>47</v>
      </c>
      <c r="AI180" s="92" t="s">
        <v>150</v>
      </c>
      <c r="AJ180" s="92">
        <v>1</v>
      </c>
      <c r="AK180" s="92" t="s">
        <v>150</v>
      </c>
      <c r="AL180" s="92" t="s">
        <v>150</v>
      </c>
      <c r="AM180" s="92" t="s">
        <v>150</v>
      </c>
      <c r="AN180" s="92" t="s">
        <v>150</v>
      </c>
      <c r="AO180" s="92" t="s">
        <v>150</v>
      </c>
      <c r="AP180" s="92" t="s">
        <v>150</v>
      </c>
      <c r="AQ180" s="92" t="s">
        <v>150</v>
      </c>
      <c r="AR180" s="92" t="s">
        <v>150</v>
      </c>
      <c r="AS180" s="92" t="s">
        <v>150</v>
      </c>
      <c r="AT180" s="104">
        <v>1</v>
      </c>
      <c r="AU180" s="92" t="s">
        <v>150</v>
      </c>
      <c r="AV180" s="95">
        <v>60</v>
      </c>
      <c r="AW180" s="95" t="s">
        <v>150</v>
      </c>
      <c r="AX180" s="95" t="s">
        <v>150</v>
      </c>
      <c r="AY180" s="95" t="s">
        <v>150</v>
      </c>
      <c r="AZ180" s="95" t="s">
        <v>150</v>
      </c>
      <c r="BA180" s="95" t="s">
        <v>150</v>
      </c>
      <c r="BB180" s="95" t="s">
        <v>150</v>
      </c>
      <c r="BC180" s="95" t="s">
        <v>150</v>
      </c>
      <c r="BD180" s="95" t="s">
        <v>150</v>
      </c>
      <c r="BE180" s="95" t="s">
        <v>150</v>
      </c>
      <c r="BF180" s="95">
        <v>60</v>
      </c>
      <c r="BG180" s="140"/>
      <c r="BH180" s="140"/>
      <c r="BI180" s="140"/>
      <c r="BJ180" s="140"/>
      <c r="BK180" s="140"/>
      <c r="BL180" s="140"/>
      <c r="BM180" s="140"/>
      <c r="BN180" s="140"/>
    </row>
    <row r="181" spans="1:66" ht="12.75" customHeight="1">
      <c r="A181" s="141"/>
      <c r="B181" s="149"/>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3" t="s">
        <v>449</v>
      </c>
      <c r="AA181" s="143" t="s">
        <v>450</v>
      </c>
      <c r="AB181" s="143" t="s">
        <v>451</v>
      </c>
      <c r="AC181" s="143" t="s">
        <v>58</v>
      </c>
      <c r="AD181" s="143">
        <v>0</v>
      </c>
      <c r="AE181" s="143">
        <v>2020</v>
      </c>
      <c r="AF181" s="142">
        <v>44197</v>
      </c>
      <c r="AG181" s="142">
        <v>44926</v>
      </c>
      <c r="AH181" s="5" t="s">
        <v>35</v>
      </c>
      <c r="AI181" s="55" t="s">
        <v>150</v>
      </c>
      <c r="AJ181" s="55">
        <v>0.66</v>
      </c>
      <c r="AK181" s="6">
        <v>1</v>
      </c>
      <c r="AL181" s="6" t="s">
        <v>150</v>
      </c>
      <c r="AM181" s="6" t="s">
        <v>150</v>
      </c>
      <c r="AN181" s="6" t="s">
        <v>150</v>
      </c>
      <c r="AO181" s="6" t="s">
        <v>150</v>
      </c>
      <c r="AP181" s="6" t="s">
        <v>150</v>
      </c>
      <c r="AQ181" s="6" t="s">
        <v>150</v>
      </c>
      <c r="AR181" s="6" t="s">
        <v>150</v>
      </c>
      <c r="AS181" s="6" t="s">
        <v>150</v>
      </c>
      <c r="AT181" s="23">
        <v>1</v>
      </c>
      <c r="AU181" s="6" t="s">
        <v>150</v>
      </c>
      <c r="AV181" s="9">
        <v>60</v>
      </c>
      <c r="AW181" s="9">
        <v>60</v>
      </c>
      <c r="AX181" s="9" t="s">
        <v>150</v>
      </c>
      <c r="AY181" s="9" t="s">
        <v>150</v>
      </c>
      <c r="AZ181" s="9" t="s">
        <v>150</v>
      </c>
      <c r="BA181" s="9" t="s">
        <v>150</v>
      </c>
      <c r="BB181" s="9" t="s">
        <v>150</v>
      </c>
      <c r="BC181" s="9" t="s">
        <v>150</v>
      </c>
      <c r="BD181" s="9" t="s">
        <v>150</v>
      </c>
      <c r="BE181" s="9" t="s">
        <v>150</v>
      </c>
      <c r="BF181" s="9">
        <f>SUM(AU181:BE181)</f>
        <v>120</v>
      </c>
      <c r="BG181" s="139" t="s">
        <v>41</v>
      </c>
      <c r="BH181" s="139" t="s">
        <v>120</v>
      </c>
      <c r="BI181" s="139" t="s">
        <v>43</v>
      </c>
      <c r="BJ181" s="139" t="s">
        <v>427</v>
      </c>
      <c r="BK181" s="139" t="s">
        <v>447</v>
      </c>
      <c r="BL181" s="139" t="s">
        <v>452</v>
      </c>
      <c r="BM181" s="139"/>
      <c r="BN181" s="139"/>
    </row>
    <row r="182" spans="1:66" ht="12.75" customHeight="1">
      <c r="A182" s="141"/>
      <c r="B182" s="149"/>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0"/>
      <c r="AA182" s="140"/>
      <c r="AB182" s="140"/>
      <c r="AC182" s="140"/>
      <c r="AD182" s="140"/>
      <c r="AE182" s="140"/>
      <c r="AF182" s="140"/>
      <c r="AG182" s="140"/>
      <c r="AH182" s="92" t="s">
        <v>47</v>
      </c>
      <c r="AI182" s="92" t="s">
        <v>150</v>
      </c>
      <c r="AJ182" s="92">
        <v>0.66</v>
      </c>
      <c r="AK182" s="92" t="s">
        <v>150</v>
      </c>
      <c r="AL182" s="92" t="s">
        <v>150</v>
      </c>
      <c r="AM182" s="92" t="s">
        <v>150</v>
      </c>
      <c r="AN182" s="92" t="s">
        <v>150</v>
      </c>
      <c r="AO182" s="92" t="s">
        <v>150</v>
      </c>
      <c r="AP182" s="92" t="s">
        <v>150</v>
      </c>
      <c r="AQ182" s="92" t="s">
        <v>150</v>
      </c>
      <c r="AR182" s="92" t="s">
        <v>150</v>
      </c>
      <c r="AS182" s="92" t="s">
        <v>150</v>
      </c>
      <c r="AT182" s="131">
        <v>0.66</v>
      </c>
      <c r="AU182" s="92" t="s">
        <v>150</v>
      </c>
      <c r="AV182" s="95">
        <v>60</v>
      </c>
      <c r="AW182" s="95" t="s">
        <v>150</v>
      </c>
      <c r="AX182" s="95" t="s">
        <v>150</v>
      </c>
      <c r="AY182" s="95" t="s">
        <v>150</v>
      </c>
      <c r="AZ182" s="95" t="s">
        <v>150</v>
      </c>
      <c r="BA182" s="95" t="s">
        <v>150</v>
      </c>
      <c r="BB182" s="95" t="s">
        <v>150</v>
      </c>
      <c r="BC182" s="95" t="s">
        <v>150</v>
      </c>
      <c r="BD182" s="95" t="s">
        <v>150</v>
      </c>
      <c r="BE182" s="95" t="s">
        <v>150</v>
      </c>
      <c r="BF182" s="95">
        <v>60</v>
      </c>
      <c r="BG182" s="140"/>
      <c r="BH182" s="140"/>
      <c r="BI182" s="140"/>
      <c r="BJ182" s="140"/>
      <c r="BK182" s="140"/>
      <c r="BL182" s="140"/>
      <c r="BM182" s="140"/>
      <c r="BN182" s="140"/>
    </row>
    <row r="183" spans="1:66" ht="12.75" customHeight="1">
      <c r="A183" s="141"/>
      <c r="B183" s="149"/>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3" t="s">
        <v>453</v>
      </c>
      <c r="AA183" s="143" t="s">
        <v>454</v>
      </c>
      <c r="AB183" s="143" t="s">
        <v>455</v>
      </c>
      <c r="AC183" s="143" t="s">
        <v>58</v>
      </c>
      <c r="AD183" s="143">
        <v>0</v>
      </c>
      <c r="AE183" s="143">
        <v>2020</v>
      </c>
      <c r="AF183" s="142">
        <v>44348</v>
      </c>
      <c r="AG183" s="142">
        <v>47848</v>
      </c>
      <c r="AH183" s="5" t="s">
        <v>35</v>
      </c>
      <c r="AI183" s="55" t="s">
        <v>150</v>
      </c>
      <c r="AJ183" s="55">
        <v>0.05</v>
      </c>
      <c r="AK183" s="6">
        <v>0.2</v>
      </c>
      <c r="AL183" s="6">
        <v>0.5</v>
      </c>
      <c r="AM183" s="6">
        <v>1</v>
      </c>
      <c r="AN183" s="6">
        <v>1</v>
      </c>
      <c r="AO183" s="6">
        <v>1</v>
      </c>
      <c r="AP183" s="6">
        <v>1</v>
      </c>
      <c r="AQ183" s="6">
        <v>1</v>
      </c>
      <c r="AR183" s="6">
        <v>1</v>
      </c>
      <c r="AS183" s="6">
        <v>1</v>
      </c>
      <c r="AT183" s="23">
        <v>1</v>
      </c>
      <c r="AU183" s="6" t="s">
        <v>150</v>
      </c>
      <c r="AV183" s="9" t="e">
        <f aca="true" t="shared" si="13" ref="AV183:BE183">1800000*(AJ183-AI183)*5000/1000000</f>
        <v>#VALUE!</v>
      </c>
      <c r="AW183" s="9">
        <f t="shared" si="13"/>
        <v>1350.0000000000002</v>
      </c>
      <c r="AX183" s="9">
        <f t="shared" si="13"/>
        <v>2700</v>
      </c>
      <c r="AY183" s="9">
        <f t="shared" si="13"/>
        <v>4500</v>
      </c>
      <c r="AZ183" s="9">
        <f t="shared" si="13"/>
        <v>0</v>
      </c>
      <c r="BA183" s="9">
        <f t="shared" si="13"/>
        <v>0</v>
      </c>
      <c r="BB183" s="9">
        <f t="shared" si="13"/>
        <v>0</v>
      </c>
      <c r="BC183" s="9">
        <f t="shared" si="13"/>
        <v>0</v>
      </c>
      <c r="BD183" s="9">
        <f t="shared" si="13"/>
        <v>0</v>
      </c>
      <c r="BE183" s="9">
        <f t="shared" si="13"/>
        <v>0</v>
      </c>
      <c r="BF183" s="9" t="e">
        <f>SUM(AU183:BE183)</f>
        <v>#VALUE!</v>
      </c>
      <c r="BG183" s="139" t="s">
        <v>456</v>
      </c>
      <c r="BH183" s="139" t="s">
        <v>457</v>
      </c>
      <c r="BI183" s="139" t="s">
        <v>43</v>
      </c>
      <c r="BJ183" s="139" t="s">
        <v>427</v>
      </c>
      <c r="BK183" s="139" t="s">
        <v>458</v>
      </c>
      <c r="BL183" s="139" t="s">
        <v>459</v>
      </c>
      <c r="BM183" s="139"/>
      <c r="BN183" s="139"/>
    </row>
    <row r="184" spans="1:66" ht="12.75" customHeight="1">
      <c r="A184" s="141"/>
      <c r="B184" s="149"/>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0"/>
      <c r="AA184" s="140"/>
      <c r="AB184" s="140"/>
      <c r="AC184" s="140"/>
      <c r="AD184" s="140"/>
      <c r="AE184" s="140"/>
      <c r="AF184" s="140"/>
      <c r="AG184" s="140"/>
      <c r="AH184" s="92" t="s">
        <v>47</v>
      </c>
      <c r="AI184" s="92" t="s">
        <v>150</v>
      </c>
      <c r="AJ184" s="92">
        <v>0</v>
      </c>
      <c r="AK184" s="92" t="s">
        <v>150</v>
      </c>
      <c r="AL184" s="92" t="s">
        <v>150</v>
      </c>
      <c r="AM184" s="92" t="s">
        <v>150</v>
      </c>
      <c r="AN184" s="92" t="s">
        <v>150</v>
      </c>
      <c r="AO184" s="92" t="s">
        <v>150</v>
      </c>
      <c r="AP184" s="92" t="s">
        <v>150</v>
      </c>
      <c r="AQ184" s="92" t="s">
        <v>150</v>
      </c>
      <c r="AR184" s="92" t="s">
        <v>150</v>
      </c>
      <c r="AS184" s="92" t="s">
        <v>150</v>
      </c>
      <c r="AT184" s="104">
        <v>0</v>
      </c>
      <c r="AU184" s="92" t="s">
        <v>150</v>
      </c>
      <c r="AV184" s="95">
        <v>0</v>
      </c>
      <c r="AW184" s="95" t="s">
        <v>150</v>
      </c>
      <c r="AX184" s="95" t="s">
        <v>150</v>
      </c>
      <c r="AY184" s="95" t="s">
        <v>150</v>
      </c>
      <c r="AZ184" s="95" t="s">
        <v>150</v>
      </c>
      <c r="BA184" s="95" t="s">
        <v>150</v>
      </c>
      <c r="BB184" s="95" t="s">
        <v>150</v>
      </c>
      <c r="BC184" s="95" t="s">
        <v>150</v>
      </c>
      <c r="BD184" s="95" t="s">
        <v>150</v>
      </c>
      <c r="BE184" s="95" t="s">
        <v>150</v>
      </c>
      <c r="BF184" s="95">
        <v>0</v>
      </c>
      <c r="BG184" s="140"/>
      <c r="BH184" s="140"/>
      <c r="BI184" s="140"/>
      <c r="BJ184" s="140"/>
      <c r="BK184" s="140"/>
      <c r="BL184" s="140"/>
      <c r="BM184" s="140"/>
      <c r="BN184" s="140"/>
    </row>
    <row r="185" spans="1:66" ht="12.75" customHeight="1">
      <c r="A185" s="141"/>
      <c r="B185" s="149"/>
      <c r="C185" s="141"/>
      <c r="D185" s="141"/>
      <c r="E185" s="141"/>
      <c r="F185" s="141"/>
      <c r="G185" s="141"/>
      <c r="H185" s="141"/>
      <c r="I185" s="141"/>
      <c r="J185" s="140"/>
      <c r="K185" s="140"/>
      <c r="L185" s="140"/>
      <c r="M185" s="140"/>
      <c r="N185" s="140"/>
      <c r="O185" s="140"/>
      <c r="P185" s="140"/>
      <c r="Q185" s="140"/>
      <c r="R185" s="140"/>
      <c r="S185" s="140"/>
      <c r="T185" s="140"/>
      <c r="U185" s="140"/>
      <c r="V185" s="140"/>
      <c r="W185" s="140"/>
      <c r="X185" s="141"/>
      <c r="Y185" s="141"/>
      <c r="Z185" s="143" t="s">
        <v>460</v>
      </c>
      <c r="AA185" s="143" t="s">
        <v>461</v>
      </c>
      <c r="AB185" s="143" t="s">
        <v>462</v>
      </c>
      <c r="AC185" s="143" t="s">
        <v>54</v>
      </c>
      <c r="AD185" s="143">
        <v>0</v>
      </c>
      <c r="AE185" s="143">
        <v>2020</v>
      </c>
      <c r="AF185" s="142">
        <v>44713</v>
      </c>
      <c r="AG185" s="142">
        <v>47848</v>
      </c>
      <c r="AH185" s="5" t="s">
        <v>35</v>
      </c>
      <c r="AI185" s="55" t="s">
        <v>150</v>
      </c>
      <c r="AJ185" s="55" t="s">
        <v>150</v>
      </c>
      <c r="AK185" s="6">
        <v>1</v>
      </c>
      <c r="AL185" s="6">
        <v>1</v>
      </c>
      <c r="AM185" s="6">
        <v>1</v>
      </c>
      <c r="AN185" s="6">
        <v>1</v>
      </c>
      <c r="AO185" s="6">
        <v>1</v>
      </c>
      <c r="AP185" s="6">
        <v>1</v>
      </c>
      <c r="AQ185" s="6">
        <v>1</v>
      </c>
      <c r="AR185" s="6">
        <v>1</v>
      </c>
      <c r="AS185" s="6">
        <v>1</v>
      </c>
      <c r="AT185" s="23">
        <v>1</v>
      </c>
      <c r="AU185" s="6" t="s">
        <v>150</v>
      </c>
      <c r="AV185" s="9" t="s">
        <v>150</v>
      </c>
      <c r="AW185" s="9">
        <v>124</v>
      </c>
      <c r="AX185" s="9">
        <f aca="true" t="shared" si="14" ref="AX185:BE185">AW185*1.03</f>
        <v>127.72</v>
      </c>
      <c r="AY185" s="9">
        <f t="shared" si="14"/>
        <v>131.5516</v>
      </c>
      <c r="AZ185" s="9">
        <f t="shared" si="14"/>
        <v>135.49814800000001</v>
      </c>
      <c r="BA185" s="9">
        <f t="shared" si="14"/>
        <v>139.56309244000002</v>
      </c>
      <c r="BB185" s="9">
        <f t="shared" si="14"/>
        <v>143.74998521320003</v>
      </c>
      <c r="BC185" s="9">
        <f t="shared" si="14"/>
        <v>148.06248476959604</v>
      </c>
      <c r="BD185" s="9">
        <f t="shared" si="14"/>
        <v>152.50435931268393</v>
      </c>
      <c r="BE185" s="9">
        <f t="shared" si="14"/>
        <v>157.07949009206445</v>
      </c>
      <c r="BF185" s="9">
        <f>SUM(AU185:BE185)</f>
        <v>1259.7291598275444</v>
      </c>
      <c r="BG185" s="139" t="s">
        <v>41</v>
      </c>
      <c r="BH185" s="139" t="s">
        <v>42</v>
      </c>
      <c r="BI185" s="139" t="s">
        <v>43</v>
      </c>
      <c r="BJ185" s="139" t="s">
        <v>427</v>
      </c>
      <c r="BK185" s="139" t="s">
        <v>463</v>
      </c>
      <c r="BL185" s="139" t="s">
        <v>448</v>
      </c>
      <c r="BM185" s="139"/>
      <c r="BN185" s="139"/>
    </row>
    <row r="186" spans="1:66" ht="12.75" customHeight="1">
      <c r="A186" s="141"/>
      <c r="B186" s="150"/>
      <c r="C186" s="140"/>
      <c r="D186" s="140"/>
      <c r="E186" s="140"/>
      <c r="F186" s="140"/>
      <c r="G186" s="140"/>
      <c r="H186" s="140"/>
      <c r="I186" s="140"/>
      <c r="J186" s="88" t="s">
        <v>47</v>
      </c>
      <c r="K186" s="96">
        <v>0</v>
      </c>
      <c r="L186" s="96">
        <v>0</v>
      </c>
      <c r="M186" s="96" t="s">
        <v>150</v>
      </c>
      <c r="N186" s="96" t="s">
        <v>150</v>
      </c>
      <c r="O186" s="96" t="s">
        <v>150</v>
      </c>
      <c r="P186" s="96" t="s">
        <v>150</v>
      </c>
      <c r="Q186" s="96" t="s">
        <v>150</v>
      </c>
      <c r="R186" s="96" t="s">
        <v>150</v>
      </c>
      <c r="S186" s="96" t="s">
        <v>150</v>
      </c>
      <c r="T186" s="96" t="s">
        <v>150</v>
      </c>
      <c r="U186" s="96" t="s">
        <v>150</v>
      </c>
      <c r="V186" s="96">
        <v>0</v>
      </c>
      <c r="W186" s="92">
        <v>120</v>
      </c>
      <c r="X186" s="140"/>
      <c r="Y186" s="140"/>
      <c r="Z186" s="140"/>
      <c r="AA186" s="140"/>
      <c r="AB186" s="140"/>
      <c r="AC186" s="140"/>
      <c r="AD186" s="140"/>
      <c r="AE186" s="140"/>
      <c r="AF186" s="140"/>
      <c r="AG186" s="140"/>
      <c r="AH186" s="92" t="s">
        <v>47</v>
      </c>
      <c r="AI186" s="92" t="s">
        <v>150</v>
      </c>
      <c r="AJ186" s="92">
        <v>0</v>
      </c>
      <c r="AK186" s="92" t="s">
        <v>150</v>
      </c>
      <c r="AL186" s="92" t="s">
        <v>150</v>
      </c>
      <c r="AM186" s="92" t="s">
        <v>150</v>
      </c>
      <c r="AN186" s="92" t="s">
        <v>150</v>
      </c>
      <c r="AO186" s="92" t="s">
        <v>150</v>
      </c>
      <c r="AP186" s="92" t="s">
        <v>150</v>
      </c>
      <c r="AQ186" s="92" t="s">
        <v>150</v>
      </c>
      <c r="AR186" s="92" t="s">
        <v>150</v>
      </c>
      <c r="AS186" s="92" t="s">
        <v>150</v>
      </c>
      <c r="AT186" s="104" t="s">
        <v>150</v>
      </c>
      <c r="AU186" s="92" t="s">
        <v>150</v>
      </c>
      <c r="AV186" s="95">
        <v>0</v>
      </c>
      <c r="AW186" s="95" t="s">
        <v>150</v>
      </c>
      <c r="AX186" s="95" t="s">
        <v>150</v>
      </c>
      <c r="AY186" s="95" t="s">
        <v>150</v>
      </c>
      <c r="AZ186" s="95" t="s">
        <v>150</v>
      </c>
      <c r="BA186" s="95" t="s">
        <v>150</v>
      </c>
      <c r="BB186" s="95" t="s">
        <v>150</v>
      </c>
      <c r="BC186" s="95" t="s">
        <v>150</v>
      </c>
      <c r="BD186" s="95" t="s">
        <v>150</v>
      </c>
      <c r="BE186" s="95" t="s">
        <v>150</v>
      </c>
      <c r="BF186" s="95">
        <v>0</v>
      </c>
      <c r="BG186" s="140"/>
      <c r="BH186" s="140"/>
      <c r="BI186" s="140"/>
      <c r="BJ186" s="140"/>
      <c r="BK186" s="140"/>
      <c r="BL186" s="140"/>
      <c r="BM186" s="140"/>
      <c r="BN186" s="140"/>
    </row>
    <row r="187" spans="1:66" ht="12.75" customHeight="1">
      <c r="A187" s="141"/>
      <c r="B187" s="148" t="s">
        <v>464</v>
      </c>
      <c r="C187" s="143" t="s">
        <v>465</v>
      </c>
      <c r="D187" s="143" t="s">
        <v>466</v>
      </c>
      <c r="E187" s="142">
        <v>44197</v>
      </c>
      <c r="F187" s="142">
        <v>47848</v>
      </c>
      <c r="G187" s="142" t="s">
        <v>58</v>
      </c>
      <c r="H187" s="143" t="s">
        <v>467</v>
      </c>
      <c r="I187" s="143" t="s">
        <v>468</v>
      </c>
      <c r="J187" s="167" t="s">
        <v>35</v>
      </c>
      <c r="K187" s="166">
        <v>0.65</v>
      </c>
      <c r="L187" s="166">
        <v>0.7</v>
      </c>
      <c r="M187" s="166">
        <v>0.75</v>
      </c>
      <c r="N187" s="166">
        <v>0.8</v>
      </c>
      <c r="O187" s="166">
        <v>0.9</v>
      </c>
      <c r="P187" s="166">
        <v>0.9</v>
      </c>
      <c r="Q187" s="166">
        <v>1</v>
      </c>
      <c r="R187" s="166">
        <v>1</v>
      </c>
      <c r="S187" s="166">
        <v>1</v>
      </c>
      <c r="T187" s="166">
        <v>1</v>
      </c>
      <c r="U187" s="166">
        <v>1</v>
      </c>
      <c r="V187" s="166">
        <v>1</v>
      </c>
      <c r="W187" s="168">
        <v>2978.5</v>
      </c>
      <c r="X187" s="143" t="s">
        <v>376</v>
      </c>
      <c r="Y187" s="143" t="s">
        <v>377</v>
      </c>
      <c r="Z187" s="143" t="s">
        <v>469</v>
      </c>
      <c r="AA187" s="143" t="s">
        <v>470</v>
      </c>
      <c r="AB187" s="143" t="s">
        <v>471</v>
      </c>
      <c r="AC187" s="143" t="s">
        <v>58</v>
      </c>
      <c r="AD187" s="143">
        <v>0</v>
      </c>
      <c r="AE187" s="143">
        <v>2020</v>
      </c>
      <c r="AF187" s="142">
        <v>44256</v>
      </c>
      <c r="AG187" s="142">
        <v>45261</v>
      </c>
      <c r="AH187" s="5" t="s">
        <v>35</v>
      </c>
      <c r="AI187" s="55">
        <v>0.2</v>
      </c>
      <c r="AJ187" s="6">
        <v>0.8</v>
      </c>
      <c r="AK187" s="6">
        <v>1</v>
      </c>
      <c r="AL187" s="6" t="s">
        <v>150</v>
      </c>
      <c r="AM187" s="6" t="s">
        <v>150</v>
      </c>
      <c r="AN187" s="6" t="s">
        <v>150</v>
      </c>
      <c r="AO187" s="6" t="s">
        <v>150</v>
      </c>
      <c r="AP187" s="6" t="s">
        <v>150</v>
      </c>
      <c r="AQ187" s="6" t="s">
        <v>150</v>
      </c>
      <c r="AR187" s="6" t="s">
        <v>150</v>
      </c>
      <c r="AS187" s="6" t="s">
        <v>150</v>
      </c>
      <c r="AT187" s="23">
        <v>1</v>
      </c>
      <c r="AU187" s="9">
        <v>480</v>
      </c>
      <c r="AV187" s="9">
        <v>250</v>
      </c>
      <c r="AW187" s="9">
        <v>200</v>
      </c>
      <c r="AX187" s="9" t="s">
        <v>150</v>
      </c>
      <c r="AY187" s="9" t="s">
        <v>150</v>
      </c>
      <c r="AZ187" s="9" t="s">
        <v>150</v>
      </c>
      <c r="BA187" s="9" t="s">
        <v>150</v>
      </c>
      <c r="BB187" s="9" t="s">
        <v>150</v>
      </c>
      <c r="BC187" s="9" t="s">
        <v>150</v>
      </c>
      <c r="BD187" s="9" t="s">
        <v>150</v>
      </c>
      <c r="BE187" s="9" t="s">
        <v>150</v>
      </c>
      <c r="BF187" s="9">
        <f>SUM(AU187:BE187)</f>
        <v>930</v>
      </c>
      <c r="BG187" s="139" t="s">
        <v>41</v>
      </c>
      <c r="BH187" s="139" t="s">
        <v>42</v>
      </c>
      <c r="BI187" s="139" t="s">
        <v>43</v>
      </c>
      <c r="BJ187" s="139" t="s">
        <v>427</v>
      </c>
      <c r="BK187" s="139" t="s">
        <v>472</v>
      </c>
      <c r="BL187" s="139" t="s">
        <v>473</v>
      </c>
      <c r="BM187" s="139"/>
      <c r="BN187" s="139"/>
    </row>
    <row r="188" spans="1:66" ht="12.75" customHeight="1">
      <c r="A188" s="141"/>
      <c r="B188" s="149"/>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0"/>
      <c r="AA188" s="140"/>
      <c r="AB188" s="140"/>
      <c r="AC188" s="140"/>
      <c r="AD188" s="140"/>
      <c r="AE188" s="140"/>
      <c r="AF188" s="140"/>
      <c r="AG188" s="140"/>
      <c r="AH188" s="92" t="s">
        <v>47</v>
      </c>
      <c r="AI188" s="92">
        <v>0.2</v>
      </c>
      <c r="AJ188" s="92">
        <v>0.6</v>
      </c>
      <c r="AK188" s="92" t="s">
        <v>150</v>
      </c>
      <c r="AL188" s="92" t="s">
        <v>150</v>
      </c>
      <c r="AM188" s="92" t="s">
        <v>150</v>
      </c>
      <c r="AN188" s="92" t="s">
        <v>150</v>
      </c>
      <c r="AO188" s="92" t="s">
        <v>150</v>
      </c>
      <c r="AP188" s="92" t="s">
        <v>150</v>
      </c>
      <c r="AQ188" s="92" t="s">
        <v>150</v>
      </c>
      <c r="AR188" s="92" t="s">
        <v>150</v>
      </c>
      <c r="AS188" s="92" t="s">
        <v>150</v>
      </c>
      <c r="AT188" s="120">
        <v>0.6</v>
      </c>
      <c r="AU188" s="92">
        <v>480</v>
      </c>
      <c r="AV188" s="95">
        <v>188</v>
      </c>
      <c r="AW188" s="95" t="s">
        <v>150</v>
      </c>
      <c r="AX188" s="95" t="s">
        <v>150</v>
      </c>
      <c r="AY188" s="95" t="s">
        <v>150</v>
      </c>
      <c r="AZ188" s="95" t="s">
        <v>150</v>
      </c>
      <c r="BA188" s="95" t="s">
        <v>150</v>
      </c>
      <c r="BB188" s="95" t="s">
        <v>150</v>
      </c>
      <c r="BC188" s="95" t="s">
        <v>150</v>
      </c>
      <c r="BD188" s="95" t="s">
        <v>150</v>
      </c>
      <c r="BE188" s="95" t="s">
        <v>150</v>
      </c>
      <c r="BF188" s="95">
        <f>AV188+AU188</f>
        <v>668</v>
      </c>
      <c r="BG188" s="140"/>
      <c r="BH188" s="140"/>
      <c r="BI188" s="140"/>
      <c r="BJ188" s="140"/>
      <c r="BK188" s="140"/>
      <c r="BL188" s="140"/>
      <c r="BM188" s="140"/>
      <c r="BN188" s="140"/>
    </row>
    <row r="189" spans="1:66" ht="12.75" customHeight="1">
      <c r="A189" s="141"/>
      <c r="B189" s="149"/>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3" t="s">
        <v>474</v>
      </c>
      <c r="AA189" s="143" t="s">
        <v>475</v>
      </c>
      <c r="AB189" s="143" t="s">
        <v>476</v>
      </c>
      <c r="AC189" s="143" t="s">
        <v>58</v>
      </c>
      <c r="AD189" s="143">
        <v>0</v>
      </c>
      <c r="AE189" s="143">
        <v>2020</v>
      </c>
      <c r="AF189" s="142">
        <v>44256</v>
      </c>
      <c r="AG189" s="142">
        <v>44896</v>
      </c>
      <c r="AH189" s="5" t="s">
        <v>35</v>
      </c>
      <c r="AI189" s="55">
        <v>0.3</v>
      </c>
      <c r="AJ189" s="6">
        <v>1</v>
      </c>
      <c r="AK189" s="6" t="s">
        <v>150</v>
      </c>
      <c r="AL189" s="6" t="s">
        <v>150</v>
      </c>
      <c r="AM189" s="6" t="s">
        <v>150</v>
      </c>
      <c r="AN189" s="6" t="s">
        <v>150</v>
      </c>
      <c r="AO189" s="6" t="s">
        <v>150</v>
      </c>
      <c r="AP189" s="6" t="s">
        <v>150</v>
      </c>
      <c r="AQ189" s="6" t="s">
        <v>150</v>
      </c>
      <c r="AR189" s="6" t="s">
        <v>150</v>
      </c>
      <c r="AS189" s="6" t="s">
        <v>150</v>
      </c>
      <c r="AT189" s="23">
        <v>1</v>
      </c>
      <c r="AU189" s="9">
        <v>100</v>
      </c>
      <c r="AV189" s="9">
        <v>50</v>
      </c>
      <c r="AW189" s="9" t="s">
        <v>150</v>
      </c>
      <c r="AX189" s="9" t="s">
        <v>150</v>
      </c>
      <c r="AY189" s="9" t="s">
        <v>150</v>
      </c>
      <c r="AZ189" s="9" t="s">
        <v>150</v>
      </c>
      <c r="BA189" s="9" t="s">
        <v>150</v>
      </c>
      <c r="BB189" s="9" t="s">
        <v>150</v>
      </c>
      <c r="BC189" s="9" t="s">
        <v>150</v>
      </c>
      <c r="BD189" s="9" t="s">
        <v>150</v>
      </c>
      <c r="BE189" s="9" t="s">
        <v>150</v>
      </c>
      <c r="BF189" s="9">
        <f>SUM(AU189:BE189)</f>
        <v>150</v>
      </c>
      <c r="BG189" s="139" t="s">
        <v>41</v>
      </c>
      <c r="BH189" s="139" t="s">
        <v>42</v>
      </c>
      <c r="BI189" s="139" t="s">
        <v>43</v>
      </c>
      <c r="BJ189" s="139" t="s">
        <v>427</v>
      </c>
      <c r="BK189" s="139" t="s">
        <v>472</v>
      </c>
      <c r="BL189" s="139" t="s">
        <v>473</v>
      </c>
      <c r="BM189" s="139"/>
      <c r="BN189" s="139"/>
    </row>
    <row r="190" spans="1:66" ht="12.75" customHeight="1">
      <c r="A190" s="141"/>
      <c r="B190" s="149"/>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0"/>
      <c r="AA190" s="140"/>
      <c r="AB190" s="140"/>
      <c r="AC190" s="140"/>
      <c r="AD190" s="140"/>
      <c r="AE190" s="140"/>
      <c r="AF190" s="140"/>
      <c r="AG190" s="140"/>
      <c r="AH190" s="92" t="s">
        <v>47</v>
      </c>
      <c r="AI190" s="92">
        <v>0.3</v>
      </c>
      <c r="AJ190" s="92">
        <v>1</v>
      </c>
      <c r="AK190" s="92" t="s">
        <v>150</v>
      </c>
      <c r="AL190" s="92" t="s">
        <v>150</v>
      </c>
      <c r="AM190" s="92" t="s">
        <v>150</v>
      </c>
      <c r="AN190" s="92" t="s">
        <v>150</v>
      </c>
      <c r="AO190" s="92" t="s">
        <v>150</v>
      </c>
      <c r="AP190" s="92" t="s">
        <v>150</v>
      </c>
      <c r="AQ190" s="92" t="s">
        <v>150</v>
      </c>
      <c r="AR190" s="92" t="s">
        <v>150</v>
      </c>
      <c r="AS190" s="92" t="s">
        <v>150</v>
      </c>
      <c r="AT190" s="104">
        <v>1</v>
      </c>
      <c r="AU190" s="92">
        <v>100</v>
      </c>
      <c r="AV190" s="95">
        <v>50</v>
      </c>
      <c r="AW190" s="95" t="s">
        <v>150</v>
      </c>
      <c r="AX190" s="95" t="s">
        <v>150</v>
      </c>
      <c r="AY190" s="95" t="s">
        <v>150</v>
      </c>
      <c r="AZ190" s="95" t="s">
        <v>150</v>
      </c>
      <c r="BA190" s="95" t="s">
        <v>150</v>
      </c>
      <c r="BB190" s="95" t="s">
        <v>150</v>
      </c>
      <c r="BC190" s="95" t="s">
        <v>150</v>
      </c>
      <c r="BD190" s="95" t="s">
        <v>150</v>
      </c>
      <c r="BE190" s="95" t="s">
        <v>150</v>
      </c>
      <c r="BF190" s="95">
        <v>150</v>
      </c>
      <c r="BG190" s="140"/>
      <c r="BH190" s="140"/>
      <c r="BI190" s="140"/>
      <c r="BJ190" s="140"/>
      <c r="BK190" s="140"/>
      <c r="BL190" s="140"/>
      <c r="BM190" s="140"/>
      <c r="BN190" s="140"/>
    </row>
    <row r="191" spans="1:66" ht="12.75" customHeight="1">
      <c r="A191" s="141"/>
      <c r="B191" s="149"/>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3" t="s">
        <v>477</v>
      </c>
      <c r="AA191" s="143" t="s">
        <v>478</v>
      </c>
      <c r="AB191" s="143" t="s">
        <v>479</v>
      </c>
      <c r="AC191" s="143" t="s">
        <v>58</v>
      </c>
      <c r="AD191" s="143">
        <v>0</v>
      </c>
      <c r="AE191" s="143">
        <v>2020</v>
      </c>
      <c r="AF191" s="142">
        <v>44348</v>
      </c>
      <c r="AG191" s="142">
        <v>44986</v>
      </c>
      <c r="AH191" s="5" t="s">
        <v>35</v>
      </c>
      <c r="AI191" s="55">
        <v>0.1</v>
      </c>
      <c r="AJ191" s="6">
        <v>0.6</v>
      </c>
      <c r="AK191" s="6">
        <v>1</v>
      </c>
      <c r="AL191" s="6" t="s">
        <v>150</v>
      </c>
      <c r="AM191" s="6" t="s">
        <v>150</v>
      </c>
      <c r="AN191" s="6" t="s">
        <v>150</v>
      </c>
      <c r="AO191" s="6" t="s">
        <v>150</v>
      </c>
      <c r="AP191" s="6" t="s">
        <v>150</v>
      </c>
      <c r="AQ191" s="6" t="s">
        <v>150</v>
      </c>
      <c r="AR191" s="6" t="s">
        <v>150</v>
      </c>
      <c r="AS191" s="6" t="s">
        <v>150</v>
      </c>
      <c r="AT191" s="23">
        <v>1</v>
      </c>
      <c r="AU191" s="9">
        <v>20</v>
      </c>
      <c r="AV191" s="9">
        <v>150</v>
      </c>
      <c r="AW191" s="9">
        <v>150</v>
      </c>
      <c r="AX191" s="9" t="s">
        <v>150</v>
      </c>
      <c r="AY191" s="9" t="s">
        <v>150</v>
      </c>
      <c r="AZ191" s="9" t="s">
        <v>150</v>
      </c>
      <c r="BA191" s="9" t="s">
        <v>150</v>
      </c>
      <c r="BB191" s="9" t="s">
        <v>150</v>
      </c>
      <c r="BC191" s="9" t="s">
        <v>150</v>
      </c>
      <c r="BD191" s="9" t="s">
        <v>150</v>
      </c>
      <c r="BE191" s="9" t="s">
        <v>150</v>
      </c>
      <c r="BF191" s="9">
        <f>SUM(AU191:BE191)</f>
        <v>320</v>
      </c>
      <c r="BG191" s="139" t="s">
        <v>41</v>
      </c>
      <c r="BH191" s="139" t="s">
        <v>42</v>
      </c>
      <c r="BI191" s="139" t="s">
        <v>43</v>
      </c>
      <c r="BJ191" s="139" t="s">
        <v>427</v>
      </c>
      <c r="BK191" s="139" t="s">
        <v>472</v>
      </c>
      <c r="BL191" s="139" t="s">
        <v>473</v>
      </c>
      <c r="BM191" s="139"/>
      <c r="BN191" s="139"/>
    </row>
    <row r="192" spans="1:66" ht="12.75" customHeight="1">
      <c r="A192" s="141"/>
      <c r="B192" s="149"/>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0"/>
      <c r="AA192" s="140"/>
      <c r="AB192" s="140"/>
      <c r="AC192" s="140"/>
      <c r="AD192" s="140"/>
      <c r="AE192" s="140"/>
      <c r="AF192" s="140"/>
      <c r="AG192" s="140"/>
      <c r="AH192" s="92" t="s">
        <v>47</v>
      </c>
      <c r="AI192" s="92">
        <v>0.1</v>
      </c>
      <c r="AJ192" s="92">
        <v>0</v>
      </c>
      <c r="AK192" s="92" t="s">
        <v>150</v>
      </c>
      <c r="AL192" s="92" t="s">
        <v>150</v>
      </c>
      <c r="AM192" s="92" t="s">
        <v>150</v>
      </c>
      <c r="AN192" s="92" t="s">
        <v>150</v>
      </c>
      <c r="AO192" s="92" t="s">
        <v>150</v>
      </c>
      <c r="AP192" s="92" t="s">
        <v>150</v>
      </c>
      <c r="AQ192" s="92" t="s">
        <v>150</v>
      </c>
      <c r="AR192" s="92" t="s">
        <v>150</v>
      </c>
      <c r="AS192" s="92" t="s">
        <v>150</v>
      </c>
      <c r="AT192" s="104">
        <v>0.1</v>
      </c>
      <c r="AU192" s="92">
        <v>20</v>
      </c>
      <c r="AV192" s="95">
        <v>0</v>
      </c>
      <c r="AW192" s="95" t="s">
        <v>150</v>
      </c>
      <c r="AX192" s="95" t="s">
        <v>150</v>
      </c>
      <c r="AY192" s="95" t="s">
        <v>150</v>
      </c>
      <c r="AZ192" s="95" t="s">
        <v>150</v>
      </c>
      <c r="BA192" s="95" t="s">
        <v>150</v>
      </c>
      <c r="BB192" s="95" t="s">
        <v>150</v>
      </c>
      <c r="BC192" s="95" t="s">
        <v>150</v>
      </c>
      <c r="BD192" s="95" t="s">
        <v>150</v>
      </c>
      <c r="BE192" s="95" t="s">
        <v>150</v>
      </c>
      <c r="BF192" s="95">
        <v>20</v>
      </c>
      <c r="BG192" s="140"/>
      <c r="BH192" s="140"/>
      <c r="BI192" s="140"/>
      <c r="BJ192" s="140"/>
      <c r="BK192" s="140"/>
      <c r="BL192" s="140"/>
      <c r="BM192" s="140"/>
      <c r="BN192" s="140"/>
    </row>
    <row r="193" spans="1:66" ht="12.75" customHeight="1">
      <c r="A193" s="141"/>
      <c r="B193" s="149"/>
      <c r="C193" s="141"/>
      <c r="D193" s="141"/>
      <c r="E193" s="141"/>
      <c r="F193" s="141"/>
      <c r="G193" s="141"/>
      <c r="H193" s="141"/>
      <c r="I193" s="141"/>
      <c r="J193" s="140"/>
      <c r="K193" s="140"/>
      <c r="L193" s="140"/>
      <c r="M193" s="140"/>
      <c r="N193" s="140"/>
      <c r="O193" s="140"/>
      <c r="P193" s="140"/>
      <c r="Q193" s="140"/>
      <c r="R193" s="140"/>
      <c r="S193" s="140"/>
      <c r="T193" s="140"/>
      <c r="U193" s="140"/>
      <c r="V193" s="140"/>
      <c r="W193" s="140"/>
      <c r="X193" s="141"/>
      <c r="Y193" s="141"/>
      <c r="Z193" s="143" t="s">
        <v>480</v>
      </c>
      <c r="AA193" s="143" t="s">
        <v>481</v>
      </c>
      <c r="AB193" s="143" t="s">
        <v>482</v>
      </c>
      <c r="AC193" s="143" t="s">
        <v>54</v>
      </c>
      <c r="AD193" s="143">
        <v>0</v>
      </c>
      <c r="AE193" s="143">
        <v>2020</v>
      </c>
      <c r="AF193" s="142">
        <v>45474</v>
      </c>
      <c r="AG193" s="142">
        <v>47818</v>
      </c>
      <c r="AH193" s="5" t="s">
        <v>35</v>
      </c>
      <c r="AI193" s="55" t="s">
        <v>150</v>
      </c>
      <c r="AJ193" s="55" t="s">
        <v>150</v>
      </c>
      <c r="AK193" s="6" t="s">
        <v>150</v>
      </c>
      <c r="AL193" s="6" t="s">
        <v>150</v>
      </c>
      <c r="AM193" s="6">
        <v>1</v>
      </c>
      <c r="AN193" s="6">
        <v>1</v>
      </c>
      <c r="AO193" s="6">
        <v>1</v>
      </c>
      <c r="AP193" s="6">
        <v>1</v>
      </c>
      <c r="AQ193" s="6">
        <v>1</v>
      </c>
      <c r="AR193" s="6">
        <v>1</v>
      </c>
      <c r="AS193" s="6">
        <v>1</v>
      </c>
      <c r="AT193" s="23">
        <v>1</v>
      </c>
      <c r="AU193" s="6" t="s">
        <v>150</v>
      </c>
      <c r="AV193" s="9" t="s">
        <v>150</v>
      </c>
      <c r="AW193" s="9" t="s">
        <v>150</v>
      </c>
      <c r="AX193" s="9" t="s">
        <v>150</v>
      </c>
      <c r="AY193" s="9">
        <v>206</v>
      </c>
      <c r="AZ193" s="9">
        <f aca="true" t="shared" si="15" ref="AZ193:BE193">AY193*1.03</f>
        <v>212.18</v>
      </c>
      <c r="BA193" s="9">
        <f t="shared" si="15"/>
        <v>218.5454</v>
      </c>
      <c r="BB193" s="9">
        <f t="shared" si="15"/>
        <v>225.101762</v>
      </c>
      <c r="BC193" s="9">
        <f t="shared" si="15"/>
        <v>231.85481486</v>
      </c>
      <c r="BD193" s="9">
        <f t="shared" si="15"/>
        <v>238.8104593058</v>
      </c>
      <c r="BE193" s="9">
        <f t="shared" si="15"/>
        <v>245.974773084974</v>
      </c>
      <c r="BF193" s="9">
        <f>SUM(AU193:BE193)</f>
        <v>1578.467209250774</v>
      </c>
      <c r="BG193" s="139" t="s">
        <v>41</v>
      </c>
      <c r="BH193" s="139" t="s">
        <v>42</v>
      </c>
      <c r="BI193" s="139" t="s">
        <v>43</v>
      </c>
      <c r="BJ193" s="139" t="s">
        <v>427</v>
      </c>
      <c r="BK193" s="139" t="s">
        <v>472</v>
      </c>
      <c r="BL193" s="139" t="s">
        <v>473</v>
      </c>
      <c r="BM193" s="139"/>
      <c r="BN193" s="139"/>
    </row>
    <row r="194" spans="1:66" ht="12.75" customHeight="1">
      <c r="A194" s="141"/>
      <c r="B194" s="150"/>
      <c r="C194" s="140"/>
      <c r="D194" s="140"/>
      <c r="E194" s="140"/>
      <c r="F194" s="140"/>
      <c r="G194" s="140"/>
      <c r="H194" s="140"/>
      <c r="I194" s="140"/>
      <c r="J194" s="88" t="s">
        <v>47</v>
      </c>
      <c r="K194" s="96">
        <v>0</v>
      </c>
      <c r="L194" s="96">
        <v>0</v>
      </c>
      <c r="M194" s="109" t="s">
        <v>150</v>
      </c>
      <c r="N194" s="109" t="s">
        <v>150</v>
      </c>
      <c r="O194" s="109" t="s">
        <v>150</v>
      </c>
      <c r="P194" s="109" t="s">
        <v>150</v>
      </c>
      <c r="Q194" s="109" t="s">
        <v>150</v>
      </c>
      <c r="R194" s="109" t="s">
        <v>150</v>
      </c>
      <c r="S194" s="109" t="s">
        <v>150</v>
      </c>
      <c r="T194" s="109" t="s">
        <v>150</v>
      </c>
      <c r="U194" s="109" t="s">
        <v>150</v>
      </c>
      <c r="V194" s="96">
        <v>0</v>
      </c>
      <c r="W194" s="94">
        <v>838</v>
      </c>
      <c r="X194" s="140"/>
      <c r="Y194" s="140"/>
      <c r="Z194" s="140"/>
      <c r="AA194" s="140"/>
      <c r="AB194" s="140"/>
      <c r="AC194" s="140"/>
      <c r="AD194" s="140"/>
      <c r="AE194" s="140"/>
      <c r="AF194" s="140"/>
      <c r="AG194" s="140"/>
      <c r="AH194" s="92" t="s">
        <v>47</v>
      </c>
      <c r="AI194" s="92" t="s">
        <v>150</v>
      </c>
      <c r="AJ194" s="92" t="s">
        <v>150</v>
      </c>
      <c r="AK194" s="92" t="s">
        <v>150</v>
      </c>
      <c r="AL194" s="92" t="s">
        <v>150</v>
      </c>
      <c r="AM194" s="92" t="s">
        <v>150</v>
      </c>
      <c r="AN194" s="92" t="s">
        <v>150</v>
      </c>
      <c r="AO194" s="92" t="s">
        <v>150</v>
      </c>
      <c r="AP194" s="92" t="s">
        <v>150</v>
      </c>
      <c r="AQ194" s="92" t="s">
        <v>150</v>
      </c>
      <c r="AR194" s="92" t="s">
        <v>150</v>
      </c>
      <c r="AS194" s="92" t="s">
        <v>150</v>
      </c>
      <c r="AT194" s="104" t="s">
        <v>150</v>
      </c>
      <c r="AU194" s="92" t="s">
        <v>150</v>
      </c>
      <c r="AV194" s="95" t="s">
        <v>150</v>
      </c>
      <c r="AW194" s="95" t="s">
        <v>150</v>
      </c>
      <c r="AX194" s="95" t="s">
        <v>150</v>
      </c>
      <c r="AY194" s="95" t="s">
        <v>150</v>
      </c>
      <c r="AZ194" s="95" t="s">
        <v>150</v>
      </c>
      <c r="BA194" s="95" t="s">
        <v>150</v>
      </c>
      <c r="BB194" s="95" t="s">
        <v>150</v>
      </c>
      <c r="BC194" s="95" t="s">
        <v>150</v>
      </c>
      <c r="BD194" s="95" t="s">
        <v>150</v>
      </c>
      <c r="BE194" s="95" t="s">
        <v>150</v>
      </c>
      <c r="BF194" s="95" t="s">
        <v>150</v>
      </c>
      <c r="BG194" s="140"/>
      <c r="BH194" s="140"/>
      <c r="BI194" s="140"/>
      <c r="BJ194" s="140"/>
      <c r="BK194" s="140"/>
      <c r="BL194" s="140"/>
      <c r="BM194" s="140"/>
      <c r="BN194" s="140"/>
    </row>
    <row r="195" spans="1:66" ht="12.75" customHeight="1">
      <c r="A195" s="141"/>
      <c r="B195" s="148" t="s">
        <v>483</v>
      </c>
      <c r="C195" s="143" t="s">
        <v>484</v>
      </c>
      <c r="D195" s="143" t="s">
        <v>485</v>
      </c>
      <c r="E195" s="142">
        <v>44197</v>
      </c>
      <c r="F195" s="142">
        <v>47848</v>
      </c>
      <c r="G195" s="142" t="s">
        <v>58</v>
      </c>
      <c r="H195" s="166">
        <v>0</v>
      </c>
      <c r="I195" s="139">
        <v>2020</v>
      </c>
      <c r="J195" s="139" t="s">
        <v>35</v>
      </c>
      <c r="K195" s="166">
        <v>0</v>
      </c>
      <c r="L195" s="166">
        <v>0.06</v>
      </c>
      <c r="M195" s="166">
        <v>0.08</v>
      </c>
      <c r="N195" s="166">
        <v>0.1</v>
      </c>
      <c r="O195" s="166">
        <v>0.1</v>
      </c>
      <c r="P195" s="166">
        <v>0.12</v>
      </c>
      <c r="Q195" s="166">
        <v>0.12</v>
      </c>
      <c r="R195" s="166">
        <v>0.15</v>
      </c>
      <c r="S195" s="166">
        <v>0.15</v>
      </c>
      <c r="T195" s="166">
        <v>0.15</v>
      </c>
      <c r="U195" s="166">
        <v>0.15</v>
      </c>
      <c r="V195" s="166">
        <v>0.15</v>
      </c>
      <c r="W195" s="168">
        <v>7264.5</v>
      </c>
      <c r="X195" s="143" t="s">
        <v>376</v>
      </c>
      <c r="Y195" s="143" t="s">
        <v>377</v>
      </c>
      <c r="Z195" s="143" t="s">
        <v>486</v>
      </c>
      <c r="AA195" s="143" t="s">
        <v>487</v>
      </c>
      <c r="AB195" s="143" t="s">
        <v>488</v>
      </c>
      <c r="AC195" s="143" t="s">
        <v>54</v>
      </c>
      <c r="AD195" s="143">
        <v>0</v>
      </c>
      <c r="AE195" s="143">
        <v>2020</v>
      </c>
      <c r="AF195" s="142">
        <v>44256</v>
      </c>
      <c r="AG195" s="142">
        <v>47150</v>
      </c>
      <c r="AH195" s="5" t="s">
        <v>35</v>
      </c>
      <c r="AI195" s="55" t="s">
        <v>150</v>
      </c>
      <c r="AJ195" s="55">
        <v>1</v>
      </c>
      <c r="AK195" s="6" t="s">
        <v>150</v>
      </c>
      <c r="AL195" s="6" t="s">
        <v>150</v>
      </c>
      <c r="AM195" s="6" t="s">
        <v>150</v>
      </c>
      <c r="AN195" s="6">
        <v>1</v>
      </c>
      <c r="AO195" s="6" t="s">
        <v>150</v>
      </c>
      <c r="AP195" s="6" t="s">
        <v>150</v>
      </c>
      <c r="AQ195" s="6" t="s">
        <v>150</v>
      </c>
      <c r="AR195" s="6">
        <v>1</v>
      </c>
      <c r="AS195" s="6" t="s">
        <v>150</v>
      </c>
      <c r="AT195" s="23">
        <v>1</v>
      </c>
      <c r="AU195" s="6" t="s">
        <v>150</v>
      </c>
      <c r="AV195" s="9">
        <v>20</v>
      </c>
      <c r="AW195" s="9" t="s">
        <v>150</v>
      </c>
      <c r="AX195" s="9" t="s">
        <v>150</v>
      </c>
      <c r="AY195" s="9" t="s">
        <v>150</v>
      </c>
      <c r="AZ195" s="9">
        <f>AV195+(AV195*1.03^4)</f>
        <v>42.5101762</v>
      </c>
      <c r="BA195" s="9" t="s">
        <v>150</v>
      </c>
      <c r="BB195" s="9" t="s">
        <v>150</v>
      </c>
      <c r="BC195" s="9" t="s">
        <v>150</v>
      </c>
      <c r="BD195" s="9">
        <f>AZ195+(AZ195*1.03^4)</f>
        <v>90.35575402775231</v>
      </c>
      <c r="BE195" s="9" t="s">
        <v>150</v>
      </c>
      <c r="BF195" s="9">
        <f>SUM(AU195:BE195)</f>
        <v>152.8659302277523</v>
      </c>
      <c r="BG195" s="139" t="s">
        <v>41</v>
      </c>
      <c r="BH195" s="139" t="s">
        <v>42</v>
      </c>
      <c r="BI195" s="139" t="s">
        <v>43</v>
      </c>
      <c r="BJ195" s="139" t="s">
        <v>427</v>
      </c>
      <c r="BK195" s="139" t="s">
        <v>44</v>
      </c>
      <c r="BL195" s="139" t="s">
        <v>67</v>
      </c>
      <c r="BM195" s="139"/>
      <c r="BN195" s="139"/>
    </row>
    <row r="196" spans="1:66" ht="12.75" customHeight="1">
      <c r="A196" s="141"/>
      <c r="B196" s="149"/>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0"/>
      <c r="AA196" s="140"/>
      <c r="AB196" s="140"/>
      <c r="AC196" s="140"/>
      <c r="AD196" s="140"/>
      <c r="AE196" s="140"/>
      <c r="AF196" s="140"/>
      <c r="AG196" s="140"/>
      <c r="AH196" s="92" t="s">
        <v>47</v>
      </c>
      <c r="AI196" s="92" t="s">
        <v>150</v>
      </c>
      <c r="AJ196" s="92">
        <v>1</v>
      </c>
      <c r="AK196" s="92" t="s">
        <v>150</v>
      </c>
      <c r="AL196" s="92" t="s">
        <v>150</v>
      </c>
      <c r="AM196" s="92" t="s">
        <v>150</v>
      </c>
      <c r="AN196" s="92" t="s">
        <v>150</v>
      </c>
      <c r="AO196" s="92" t="s">
        <v>150</v>
      </c>
      <c r="AP196" s="92" t="s">
        <v>150</v>
      </c>
      <c r="AQ196" s="92" t="s">
        <v>150</v>
      </c>
      <c r="AR196" s="92" t="s">
        <v>150</v>
      </c>
      <c r="AS196" s="92" t="s">
        <v>150</v>
      </c>
      <c r="AT196" s="104">
        <v>1</v>
      </c>
      <c r="AU196" s="92" t="s">
        <v>150</v>
      </c>
      <c r="AV196" s="95">
        <v>20</v>
      </c>
      <c r="AW196" s="95" t="s">
        <v>150</v>
      </c>
      <c r="AX196" s="95" t="s">
        <v>150</v>
      </c>
      <c r="AY196" s="95" t="s">
        <v>150</v>
      </c>
      <c r="AZ196" s="95" t="s">
        <v>150</v>
      </c>
      <c r="BA196" s="95" t="s">
        <v>150</v>
      </c>
      <c r="BB196" s="95" t="s">
        <v>150</v>
      </c>
      <c r="BC196" s="95" t="s">
        <v>150</v>
      </c>
      <c r="BD196" s="95" t="s">
        <v>150</v>
      </c>
      <c r="BE196" s="95" t="s">
        <v>150</v>
      </c>
      <c r="BF196" s="95">
        <v>20</v>
      </c>
      <c r="BG196" s="140"/>
      <c r="BH196" s="140"/>
      <c r="BI196" s="140"/>
      <c r="BJ196" s="140"/>
      <c r="BK196" s="140"/>
      <c r="BL196" s="140"/>
      <c r="BM196" s="140"/>
      <c r="BN196" s="140"/>
    </row>
    <row r="197" spans="1:66" ht="12.75" customHeight="1">
      <c r="A197" s="141"/>
      <c r="B197" s="149"/>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3" t="s">
        <v>489</v>
      </c>
      <c r="AA197" s="143" t="s">
        <v>490</v>
      </c>
      <c r="AB197" s="143" t="s">
        <v>491</v>
      </c>
      <c r="AC197" s="143" t="s">
        <v>54</v>
      </c>
      <c r="AD197" s="143">
        <v>0</v>
      </c>
      <c r="AE197" s="143">
        <v>2020</v>
      </c>
      <c r="AF197" s="142">
        <v>44256</v>
      </c>
      <c r="AG197" s="142">
        <v>47453</v>
      </c>
      <c r="AH197" s="5" t="s">
        <v>35</v>
      </c>
      <c r="AI197" s="55" t="s">
        <v>150</v>
      </c>
      <c r="AJ197" s="55">
        <v>1</v>
      </c>
      <c r="AK197" s="6" t="s">
        <v>150</v>
      </c>
      <c r="AL197" s="6" t="s">
        <v>150</v>
      </c>
      <c r="AM197" s="6" t="s">
        <v>150</v>
      </c>
      <c r="AN197" s="6">
        <v>1</v>
      </c>
      <c r="AO197" s="6" t="s">
        <v>150</v>
      </c>
      <c r="AP197" s="6" t="s">
        <v>150</v>
      </c>
      <c r="AQ197" s="6" t="s">
        <v>150</v>
      </c>
      <c r="AR197" s="6">
        <v>1</v>
      </c>
      <c r="AS197" s="6" t="s">
        <v>150</v>
      </c>
      <c r="AT197" s="23">
        <v>1</v>
      </c>
      <c r="AU197" s="6" t="s">
        <v>150</v>
      </c>
      <c r="AV197" s="9">
        <v>20</v>
      </c>
      <c r="AW197" s="9" t="s">
        <v>150</v>
      </c>
      <c r="AX197" s="9" t="s">
        <v>150</v>
      </c>
      <c r="AY197" s="9" t="s">
        <v>150</v>
      </c>
      <c r="AZ197" s="9">
        <f>AV197+(AV197*1.03^4)</f>
        <v>42.5101762</v>
      </c>
      <c r="BA197" s="9" t="s">
        <v>150</v>
      </c>
      <c r="BB197" s="9" t="s">
        <v>150</v>
      </c>
      <c r="BC197" s="9" t="s">
        <v>150</v>
      </c>
      <c r="BD197" s="9">
        <f>AZ197+(AZ197*1.03^4)</f>
        <v>90.35575402775231</v>
      </c>
      <c r="BE197" s="9" t="s">
        <v>150</v>
      </c>
      <c r="BF197" s="9">
        <f>SUM(AU197:BE197)</f>
        <v>152.8659302277523</v>
      </c>
      <c r="BG197" s="139" t="s">
        <v>41</v>
      </c>
      <c r="BH197" s="139" t="s">
        <v>42</v>
      </c>
      <c r="BI197" s="139" t="s">
        <v>43</v>
      </c>
      <c r="BJ197" s="139" t="s">
        <v>427</v>
      </c>
      <c r="BK197" s="139" t="s">
        <v>44</v>
      </c>
      <c r="BL197" s="139" t="s">
        <v>67</v>
      </c>
      <c r="BM197" s="139"/>
      <c r="BN197" s="139"/>
    </row>
    <row r="198" spans="1:66" ht="12.75" customHeight="1">
      <c r="A198" s="141"/>
      <c r="B198" s="149"/>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0"/>
      <c r="AA198" s="140"/>
      <c r="AB198" s="140"/>
      <c r="AC198" s="140"/>
      <c r="AD198" s="140"/>
      <c r="AE198" s="140"/>
      <c r="AF198" s="140"/>
      <c r="AG198" s="140"/>
      <c r="AH198" s="92" t="s">
        <v>47</v>
      </c>
      <c r="AI198" s="92" t="s">
        <v>150</v>
      </c>
      <c r="AJ198" s="92">
        <v>1</v>
      </c>
      <c r="AK198" s="92" t="s">
        <v>150</v>
      </c>
      <c r="AL198" s="92" t="s">
        <v>150</v>
      </c>
      <c r="AM198" s="92" t="s">
        <v>150</v>
      </c>
      <c r="AN198" s="92" t="s">
        <v>150</v>
      </c>
      <c r="AO198" s="92" t="s">
        <v>150</v>
      </c>
      <c r="AP198" s="92" t="s">
        <v>150</v>
      </c>
      <c r="AQ198" s="92" t="s">
        <v>150</v>
      </c>
      <c r="AR198" s="92" t="s">
        <v>150</v>
      </c>
      <c r="AS198" s="92" t="s">
        <v>150</v>
      </c>
      <c r="AT198" s="104">
        <v>1</v>
      </c>
      <c r="AU198" s="92" t="s">
        <v>150</v>
      </c>
      <c r="AV198" s="95">
        <v>20</v>
      </c>
      <c r="AW198" s="95" t="s">
        <v>150</v>
      </c>
      <c r="AX198" s="95" t="s">
        <v>150</v>
      </c>
      <c r="AY198" s="95" t="s">
        <v>150</v>
      </c>
      <c r="AZ198" s="95" t="s">
        <v>150</v>
      </c>
      <c r="BA198" s="95" t="s">
        <v>150</v>
      </c>
      <c r="BB198" s="95" t="s">
        <v>150</v>
      </c>
      <c r="BC198" s="95" t="s">
        <v>150</v>
      </c>
      <c r="BD198" s="95" t="s">
        <v>150</v>
      </c>
      <c r="BE198" s="95" t="s">
        <v>150</v>
      </c>
      <c r="BF198" s="95">
        <v>20</v>
      </c>
      <c r="BG198" s="140"/>
      <c r="BH198" s="140"/>
      <c r="BI198" s="140"/>
      <c r="BJ198" s="140"/>
      <c r="BK198" s="140"/>
      <c r="BL198" s="140"/>
      <c r="BM198" s="140"/>
      <c r="BN198" s="140"/>
    </row>
    <row r="199" spans="1:66" ht="12.75" customHeight="1">
      <c r="A199" s="141"/>
      <c r="B199" s="149"/>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3" t="s">
        <v>492</v>
      </c>
      <c r="AA199" s="143" t="s">
        <v>493</v>
      </c>
      <c r="AB199" s="143" t="s">
        <v>494</v>
      </c>
      <c r="AC199" s="143" t="s">
        <v>58</v>
      </c>
      <c r="AD199" s="143">
        <v>0</v>
      </c>
      <c r="AE199" s="143">
        <v>2020</v>
      </c>
      <c r="AF199" s="142">
        <v>44256</v>
      </c>
      <c r="AG199" s="142">
        <v>47209</v>
      </c>
      <c r="AH199" s="5" t="s">
        <v>35</v>
      </c>
      <c r="AI199" s="55" t="s">
        <v>150</v>
      </c>
      <c r="AJ199" s="55">
        <v>0.25</v>
      </c>
      <c r="AK199" s="6" t="s">
        <v>150</v>
      </c>
      <c r="AL199" s="6" t="s">
        <v>150</v>
      </c>
      <c r="AM199" s="6" t="s">
        <v>150</v>
      </c>
      <c r="AN199" s="6">
        <v>0.75</v>
      </c>
      <c r="AO199" s="6" t="s">
        <v>150</v>
      </c>
      <c r="AP199" s="6" t="s">
        <v>150</v>
      </c>
      <c r="AQ199" s="6" t="s">
        <v>150</v>
      </c>
      <c r="AR199" s="6">
        <v>1</v>
      </c>
      <c r="AS199" s="6" t="s">
        <v>150</v>
      </c>
      <c r="AT199" s="23">
        <v>1</v>
      </c>
      <c r="AU199" s="6" t="s">
        <v>150</v>
      </c>
      <c r="AV199" s="9">
        <v>600</v>
      </c>
      <c r="AW199" s="9" t="s">
        <v>150</v>
      </c>
      <c r="AX199" s="9" t="s">
        <v>150</v>
      </c>
      <c r="AY199" s="9" t="s">
        <v>150</v>
      </c>
      <c r="AZ199" s="9">
        <v>600</v>
      </c>
      <c r="BA199" s="9" t="s">
        <v>150</v>
      </c>
      <c r="BB199" s="9" t="s">
        <v>150</v>
      </c>
      <c r="BC199" s="9" t="s">
        <v>150</v>
      </c>
      <c r="BD199" s="9">
        <v>600</v>
      </c>
      <c r="BE199" s="9" t="s">
        <v>150</v>
      </c>
      <c r="BF199" s="9">
        <f>SUM(AU199:BE199)</f>
        <v>1800</v>
      </c>
      <c r="BG199" s="139" t="s">
        <v>41</v>
      </c>
      <c r="BH199" s="139" t="s">
        <v>42</v>
      </c>
      <c r="BI199" s="139" t="s">
        <v>43</v>
      </c>
      <c r="BJ199" s="139" t="s">
        <v>427</v>
      </c>
      <c r="BK199" s="139" t="s">
        <v>44</v>
      </c>
      <c r="BL199" s="139" t="s">
        <v>67</v>
      </c>
      <c r="BM199" s="139"/>
      <c r="BN199" s="139"/>
    </row>
    <row r="200" spans="1:66" ht="12.75" customHeight="1">
      <c r="A200" s="141"/>
      <c r="B200" s="149"/>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0"/>
      <c r="AA200" s="140"/>
      <c r="AB200" s="140"/>
      <c r="AC200" s="140"/>
      <c r="AD200" s="140"/>
      <c r="AE200" s="140"/>
      <c r="AF200" s="140"/>
      <c r="AG200" s="140"/>
      <c r="AH200" s="92" t="s">
        <v>47</v>
      </c>
      <c r="AI200" s="92" t="s">
        <v>150</v>
      </c>
      <c r="AJ200" s="92">
        <v>0.25</v>
      </c>
      <c r="AK200" s="92" t="s">
        <v>150</v>
      </c>
      <c r="AL200" s="92" t="s">
        <v>150</v>
      </c>
      <c r="AM200" s="92" t="s">
        <v>150</v>
      </c>
      <c r="AN200" s="92" t="s">
        <v>150</v>
      </c>
      <c r="AO200" s="92" t="s">
        <v>150</v>
      </c>
      <c r="AP200" s="92" t="s">
        <v>150</v>
      </c>
      <c r="AQ200" s="92" t="s">
        <v>150</v>
      </c>
      <c r="AR200" s="92" t="s">
        <v>150</v>
      </c>
      <c r="AS200" s="92" t="s">
        <v>150</v>
      </c>
      <c r="AT200" s="131">
        <v>0.25</v>
      </c>
      <c r="AU200" s="92" t="s">
        <v>150</v>
      </c>
      <c r="AV200" s="95">
        <v>600</v>
      </c>
      <c r="AW200" s="95" t="s">
        <v>150</v>
      </c>
      <c r="AX200" s="95" t="s">
        <v>150</v>
      </c>
      <c r="AY200" s="95" t="s">
        <v>150</v>
      </c>
      <c r="AZ200" s="95" t="s">
        <v>150</v>
      </c>
      <c r="BA200" s="95" t="s">
        <v>150</v>
      </c>
      <c r="BB200" s="95" t="s">
        <v>150</v>
      </c>
      <c r="BC200" s="95" t="s">
        <v>150</v>
      </c>
      <c r="BD200" s="95" t="s">
        <v>150</v>
      </c>
      <c r="BE200" s="95" t="s">
        <v>150</v>
      </c>
      <c r="BF200" s="95">
        <v>600</v>
      </c>
      <c r="BG200" s="140"/>
      <c r="BH200" s="140"/>
      <c r="BI200" s="140"/>
      <c r="BJ200" s="140"/>
      <c r="BK200" s="140"/>
      <c r="BL200" s="140"/>
      <c r="BM200" s="140"/>
      <c r="BN200" s="140"/>
    </row>
    <row r="201" spans="1:66" ht="12.75" customHeight="1">
      <c r="A201" s="140"/>
      <c r="B201" s="149"/>
      <c r="C201" s="141"/>
      <c r="D201" s="141"/>
      <c r="E201" s="141"/>
      <c r="F201" s="141"/>
      <c r="G201" s="141"/>
      <c r="H201" s="141"/>
      <c r="I201" s="141"/>
      <c r="J201" s="140"/>
      <c r="K201" s="140"/>
      <c r="L201" s="140"/>
      <c r="M201" s="140"/>
      <c r="N201" s="140"/>
      <c r="O201" s="140"/>
      <c r="P201" s="140"/>
      <c r="Q201" s="140"/>
      <c r="R201" s="140"/>
      <c r="S201" s="140"/>
      <c r="T201" s="140"/>
      <c r="U201" s="140"/>
      <c r="V201" s="140"/>
      <c r="W201" s="140"/>
      <c r="X201" s="141"/>
      <c r="Y201" s="141"/>
      <c r="Z201" s="143" t="s">
        <v>495</v>
      </c>
      <c r="AA201" s="143" t="s">
        <v>496</v>
      </c>
      <c r="AB201" s="143" t="s">
        <v>497</v>
      </c>
      <c r="AC201" s="143" t="s">
        <v>54</v>
      </c>
      <c r="AD201" s="143">
        <v>0</v>
      </c>
      <c r="AE201" s="143">
        <v>2020</v>
      </c>
      <c r="AF201" s="142">
        <v>44348</v>
      </c>
      <c r="AG201" s="142">
        <v>47818</v>
      </c>
      <c r="AH201" s="5" t="s">
        <v>35</v>
      </c>
      <c r="AI201" s="55" t="s">
        <v>150</v>
      </c>
      <c r="AJ201" s="55">
        <v>1</v>
      </c>
      <c r="AK201" s="6">
        <v>1</v>
      </c>
      <c r="AL201" s="6">
        <v>1</v>
      </c>
      <c r="AM201" s="6">
        <v>1</v>
      </c>
      <c r="AN201" s="6">
        <v>1</v>
      </c>
      <c r="AO201" s="6">
        <v>1</v>
      </c>
      <c r="AP201" s="6">
        <v>1</v>
      </c>
      <c r="AQ201" s="6">
        <v>1</v>
      </c>
      <c r="AR201" s="6">
        <v>1</v>
      </c>
      <c r="AS201" s="6">
        <v>1</v>
      </c>
      <c r="AT201" s="23">
        <v>1</v>
      </c>
      <c r="AU201" s="6" t="s">
        <v>150</v>
      </c>
      <c r="AV201" s="9">
        <v>450</v>
      </c>
      <c r="AW201" s="9">
        <f aca="true" t="shared" si="16" ref="AW201:BE201">AV201*1.03</f>
        <v>463.5</v>
      </c>
      <c r="AX201" s="9">
        <f t="shared" si="16"/>
        <v>477.40500000000003</v>
      </c>
      <c r="AY201" s="9">
        <f t="shared" si="16"/>
        <v>491.72715000000005</v>
      </c>
      <c r="AZ201" s="9">
        <f t="shared" si="16"/>
        <v>506.4789645000001</v>
      </c>
      <c r="BA201" s="9">
        <f t="shared" si="16"/>
        <v>521.6733334350001</v>
      </c>
      <c r="BB201" s="9">
        <f t="shared" si="16"/>
        <v>537.3235334380502</v>
      </c>
      <c r="BC201" s="9">
        <f t="shared" si="16"/>
        <v>553.4432394411917</v>
      </c>
      <c r="BD201" s="9">
        <f t="shared" si="16"/>
        <v>570.0465366244275</v>
      </c>
      <c r="BE201" s="9">
        <f t="shared" si="16"/>
        <v>587.1479327231604</v>
      </c>
      <c r="BF201" s="9">
        <f>SUM(AU201:BE201)</f>
        <v>5158.745690161829</v>
      </c>
      <c r="BG201" s="139" t="s">
        <v>41</v>
      </c>
      <c r="BH201" s="139" t="s">
        <v>42</v>
      </c>
      <c r="BI201" s="139" t="s">
        <v>43</v>
      </c>
      <c r="BJ201" s="139" t="s">
        <v>427</v>
      </c>
      <c r="BK201" s="139" t="s">
        <v>44</v>
      </c>
      <c r="BL201" s="139" t="s">
        <v>67</v>
      </c>
      <c r="BM201" s="139"/>
      <c r="BN201" s="139"/>
    </row>
    <row r="202" spans="1:66" ht="12.75" customHeight="1">
      <c r="A202" s="7"/>
      <c r="B202" s="149"/>
      <c r="C202" s="141"/>
      <c r="D202" s="141"/>
      <c r="E202" s="141"/>
      <c r="F202" s="141"/>
      <c r="G202" s="141"/>
      <c r="H202" s="141"/>
      <c r="I202" s="141"/>
      <c r="J202" s="169" t="s">
        <v>47</v>
      </c>
      <c r="K202" s="170">
        <v>0</v>
      </c>
      <c r="L202" s="170">
        <v>0</v>
      </c>
      <c r="M202" s="170" t="s">
        <v>150</v>
      </c>
      <c r="N202" s="170" t="s">
        <v>150</v>
      </c>
      <c r="O202" s="170" t="s">
        <v>150</v>
      </c>
      <c r="P202" s="170" t="s">
        <v>150</v>
      </c>
      <c r="Q202" s="170" t="s">
        <v>150</v>
      </c>
      <c r="R202" s="170" t="s">
        <v>150</v>
      </c>
      <c r="S202" s="170" t="s">
        <v>150</v>
      </c>
      <c r="T202" s="170" t="s">
        <v>150</v>
      </c>
      <c r="U202" s="170" t="s">
        <v>150</v>
      </c>
      <c r="V202" s="170">
        <v>0</v>
      </c>
      <c r="W202" s="169">
        <v>865</v>
      </c>
      <c r="X202" s="141"/>
      <c r="Y202" s="141"/>
      <c r="Z202" s="141"/>
      <c r="AA202" s="141"/>
      <c r="AB202" s="141"/>
      <c r="AC202" s="141"/>
      <c r="AD202" s="141"/>
      <c r="AE202" s="141"/>
      <c r="AF202" s="141"/>
      <c r="AG202" s="141"/>
      <c r="AH202" s="10" t="s">
        <v>498</v>
      </c>
      <c r="AI202" s="56" t="s">
        <v>150</v>
      </c>
      <c r="AJ202" s="10" t="s">
        <v>150</v>
      </c>
      <c r="AK202" s="10">
        <v>1.5</v>
      </c>
      <c r="AL202" s="10">
        <v>1</v>
      </c>
      <c r="AM202" s="10">
        <v>1</v>
      </c>
      <c r="AN202" s="10">
        <v>1</v>
      </c>
      <c r="AO202" s="10">
        <v>1</v>
      </c>
      <c r="AP202" s="10">
        <v>1</v>
      </c>
      <c r="AQ202" s="10">
        <v>1</v>
      </c>
      <c r="AR202" s="10">
        <v>1</v>
      </c>
      <c r="AS202" s="10">
        <v>1</v>
      </c>
      <c r="AT202" s="53">
        <v>1</v>
      </c>
      <c r="AU202" s="11" t="s">
        <v>150</v>
      </c>
      <c r="AV202" s="14" t="s">
        <v>150</v>
      </c>
      <c r="AW202" s="14">
        <v>688.5</v>
      </c>
      <c r="AX202" s="15" t="s">
        <v>150</v>
      </c>
      <c r="AY202" s="15" t="s">
        <v>150</v>
      </c>
      <c r="AZ202" s="15" t="s">
        <v>150</v>
      </c>
      <c r="BA202" s="15" t="s">
        <v>150</v>
      </c>
      <c r="BB202" s="15" t="s">
        <v>150</v>
      </c>
      <c r="BC202" s="15" t="s">
        <v>150</v>
      </c>
      <c r="BD202" s="15" t="s">
        <v>150</v>
      </c>
      <c r="BE202" s="15" t="s">
        <v>150</v>
      </c>
      <c r="BF202" s="14">
        <v>5158.7</v>
      </c>
      <c r="BG202" s="141"/>
      <c r="BH202" s="141"/>
      <c r="BI202" s="141"/>
      <c r="BJ202" s="141"/>
      <c r="BK202" s="141"/>
      <c r="BL202" s="141"/>
      <c r="BM202" s="141"/>
      <c r="BN202" s="141"/>
    </row>
    <row r="203" spans="1:66" ht="12.75" customHeight="1">
      <c r="A203" s="7"/>
      <c r="B203" s="150"/>
      <c r="C203" s="140"/>
      <c r="D203" s="140"/>
      <c r="E203" s="140"/>
      <c r="F203" s="140"/>
      <c r="G203" s="140"/>
      <c r="H203" s="140"/>
      <c r="I203" s="140"/>
      <c r="J203" s="162"/>
      <c r="K203" s="162"/>
      <c r="L203" s="162"/>
      <c r="M203" s="162"/>
      <c r="N203" s="162"/>
      <c r="O203" s="162"/>
      <c r="P203" s="162"/>
      <c r="Q203" s="162"/>
      <c r="R203" s="162"/>
      <c r="S203" s="162"/>
      <c r="T203" s="162"/>
      <c r="U203" s="162"/>
      <c r="V203" s="162"/>
      <c r="W203" s="162"/>
      <c r="X203" s="140"/>
      <c r="Y203" s="140"/>
      <c r="Z203" s="140"/>
      <c r="AA203" s="140"/>
      <c r="AB203" s="140"/>
      <c r="AC203" s="140"/>
      <c r="AD203" s="140"/>
      <c r="AE203" s="140"/>
      <c r="AF203" s="140"/>
      <c r="AG203" s="140"/>
      <c r="AH203" s="92" t="s">
        <v>47</v>
      </c>
      <c r="AI203" s="92" t="s">
        <v>150</v>
      </c>
      <c r="AJ203" s="92">
        <v>0.5</v>
      </c>
      <c r="AK203" s="92" t="s">
        <v>150</v>
      </c>
      <c r="AL203" s="92" t="s">
        <v>150</v>
      </c>
      <c r="AM203" s="92" t="s">
        <v>150</v>
      </c>
      <c r="AN203" s="92" t="s">
        <v>150</v>
      </c>
      <c r="AO203" s="92" t="s">
        <v>150</v>
      </c>
      <c r="AP203" s="92" t="s">
        <v>150</v>
      </c>
      <c r="AQ203" s="92" t="s">
        <v>150</v>
      </c>
      <c r="AR203" s="92" t="s">
        <v>150</v>
      </c>
      <c r="AS203" s="92" t="s">
        <v>150</v>
      </c>
      <c r="AT203" s="120">
        <v>0.5</v>
      </c>
      <c r="AU203" s="92" t="s">
        <v>150</v>
      </c>
      <c r="AV203" s="95">
        <v>225</v>
      </c>
      <c r="AW203" s="95" t="s">
        <v>150</v>
      </c>
      <c r="AX203" s="95" t="s">
        <v>150</v>
      </c>
      <c r="AY203" s="95" t="s">
        <v>150</v>
      </c>
      <c r="AZ203" s="95" t="s">
        <v>150</v>
      </c>
      <c r="BA203" s="95" t="s">
        <v>150</v>
      </c>
      <c r="BB203" s="95" t="s">
        <v>150</v>
      </c>
      <c r="BC203" s="95" t="s">
        <v>150</v>
      </c>
      <c r="BD203" s="95" t="s">
        <v>150</v>
      </c>
      <c r="BE203" s="95" t="s">
        <v>150</v>
      </c>
      <c r="BF203" s="95">
        <v>225</v>
      </c>
      <c r="BG203" s="140"/>
      <c r="BH203" s="140"/>
      <c r="BI203" s="140"/>
      <c r="BJ203" s="140"/>
      <c r="BK203" s="140"/>
      <c r="BL203" s="140"/>
      <c r="BM203" s="140"/>
      <c r="BN203" s="140"/>
    </row>
    <row r="204" spans="1:66" ht="12.75" customHeight="1">
      <c r="A204" s="143" t="s">
        <v>499</v>
      </c>
      <c r="B204" s="148" t="s">
        <v>500</v>
      </c>
      <c r="C204" s="143" t="s">
        <v>501</v>
      </c>
      <c r="D204" s="143" t="s">
        <v>502</v>
      </c>
      <c r="E204" s="142">
        <v>44927</v>
      </c>
      <c r="F204" s="142">
        <v>45657</v>
      </c>
      <c r="G204" s="142" t="s">
        <v>58</v>
      </c>
      <c r="H204" s="139">
        <v>0</v>
      </c>
      <c r="I204" s="139">
        <v>2020</v>
      </c>
      <c r="J204" s="139" t="s">
        <v>35</v>
      </c>
      <c r="K204" s="139" t="s">
        <v>150</v>
      </c>
      <c r="L204" s="139" t="s">
        <v>150</v>
      </c>
      <c r="M204" s="166" t="s">
        <v>150</v>
      </c>
      <c r="N204" s="166">
        <v>0.5</v>
      </c>
      <c r="O204" s="166">
        <v>1</v>
      </c>
      <c r="P204" s="166" t="s">
        <v>150</v>
      </c>
      <c r="Q204" s="166" t="s">
        <v>150</v>
      </c>
      <c r="R204" s="166" t="s">
        <v>150</v>
      </c>
      <c r="S204" s="166" t="s">
        <v>150</v>
      </c>
      <c r="T204" s="166" t="s">
        <v>150</v>
      </c>
      <c r="U204" s="166" t="s">
        <v>150</v>
      </c>
      <c r="V204" s="166">
        <v>1</v>
      </c>
      <c r="W204" s="139">
        <v>99.2</v>
      </c>
      <c r="X204" s="143" t="s">
        <v>376</v>
      </c>
      <c r="Y204" s="143" t="s">
        <v>503</v>
      </c>
      <c r="Z204" s="143" t="s">
        <v>504</v>
      </c>
      <c r="AA204" s="143" t="s">
        <v>505</v>
      </c>
      <c r="AB204" s="143" t="s">
        <v>506</v>
      </c>
      <c r="AC204" s="143" t="s">
        <v>58</v>
      </c>
      <c r="AD204" s="143">
        <v>0</v>
      </c>
      <c r="AE204" s="143">
        <v>2020</v>
      </c>
      <c r="AF204" s="142">
        <v>44197</v>
      </c>
      <c r="AG204" s="142">
        <v>45657</v>
      </c>
      <c r="AH204" s="5" t="s">
        <v>35</v>
      </c>
      <c r="AI204" s="55" t="s">
        <v>150</v>
      </c>
      <c r="AJ204" s="55">
        <v>0.25</v>
      </c>
      <c r="AK204" s="6">
        <v>0.5</v>
      </c>
      <c r="AL204" s="6">
        <v>0.7</v>
      </c>
      <c r="AM204" s="6">
        <v>1</v>
      </c>
      <c r="AN204" s="6" t="s">
        <v>150</v>
      </c>
      <c r="AO204" s="6" t="s">
        <v>150</v>
      </c>
      <c r="AP204" s="6" t="s">
        <v>150</v>
      </c>
      <c r="AQ204" s="6" t="s">
        <v>150</v>
      </c>
      <c r="AR204" s="6" t="s">
        <v>150</v>
      </c>
      <c r="AS204" s="6" t="s">
        <v>150</v>
      </c>
      <c r="AT204" s="23">
        <v>1</v>
      </c>
      <c r="AU204" s="6" t="s">
        <v>150</v>
      </c>
      <c r="AV204" s="9">
        <v>12.3</v>
      </c>
      <c r="AW204" s="9">
        <v>12.6</v>
      </c>
      <c r="AX204" s="9">
        <v>12.9</v>
      </c>
      <c r="AY204" s="9">
        <v>13.5</v>
      </c>
      <c r="AZ204" s="9" t="s">
        <v>150</v>
      </c>
      <c r="BA204" s="9" t="s">
        <v>150</v>
      </c>
      <c r="BB204" s="9" t="s">
        <v>150</v>
      </c>
      <c r="BC204" s="9" t="s">
        <v>150</v>
      </c>
      <c r="BD204" s="9" t="s">
        <v>150</v>
      </c>
      <c r="BE204" s="9" t="s">
        <v>150</v>
      </c>
      <c r="BF204" s="9">
        <f>SUM(AU204:BE204)</f>
        <v>51.3</v>
      </c>
      <c r="BG204" s="139" t="s">
        <v>41</v>
      </c>
      <c r="BH204" s="139" t="s">
        <v>42</v>
      </c>
      <c r="BI204" s="139" t="s">
        <v>507</v>
      </c>
      <c r="BJ204" s="139" t="s">
        <v>508</v>
      </c>
      <c r="BK204" s="139" t="s">
        <v>509</v>
      </c>
      <c r="BL204" s="139" t="s">
        <v>510</v>
      </c>
      <c r="BM204" s="139"/>
      <c r="BN204" s="139"/>
    </row>
    <row r="205" spans="1:66" ht="12.75" customHeight="1">
      <c r="A205" s="141"/>
      <c r="B205" s="149"/>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0"/>
      <c r="AA205" s="140"/>
      <c r="AB205" s="140"/>
      <c r="AC205" s="140"/>
      <c r="AD205" s="140"/>
      <c r="AE205" s="140"/>
      <c r="AF205" s="140"/>
      <c r="AG205" s="140"/>
      <c r="AH205" s="92" t="s">
        <v>47</v>
      </c>
      <c r="AI205" s="92" t="s">
        <v>150</v>
      </c>
      <c r="AJ205" s="92">
        <v>0.25</v>
      </c>
      <c r="AK205" s="92" t="s">
        <v>150</v>
      </c>
      <c r="AL205" s="92" t="s">
        <v>150</v>
      </c>
      <c r="AM205" s="92" t="s">
        <v>150</v>
      </c>
      <c r="AN205" s="92" t="s">
        <v>150</v>
      </c>
      <c r="AO205" s="92" t="s">
        <v>150</v>
      </c>
      <c r="AP205" s="92" t="s">
        <v>150</v>
      </c>
      <c r="AQ205" s="92" t="s">
        <v>150</v>
      </c>
      <c r="AR205" s="92" t="s">
        <v>150</v>
      </c>
      <c r="AS205" s="92" t="s">
        <v>150</v>
      </c>
      <c r="AT205" s="131">
        <v>0.25</v>
      </c>
      <c r="AU205" s="92" t="s">
        <v>150</v>
      </c>
      <c r="AV205" s="95">
        <v>12.3</v>
      </c>
      <c r="AW205" s="95" t="s">
        <v>150</v>
      </c>
      <c r="AX205" s="95" t="s">
        <v>150</v>
      </c>
      <c r="AY205" s="95" t="s">
        <v>150</v>
      </c>
      <c r="AZ205" s="95" t="s">
        <v>150</v>
      </c>
      <c r="BA205" s="95" t="s">
        <v>150</v>
      </c>
      <c r="BB205" s="95" t="s">
        <v>150</v>
      </c>
      <c r="BC205" s="95" t="s">
        <v>150</v>
      </c>
      <c r="BD205" s="95" t="s">
        <v>150</v>
      </c>
      <c r="BE205" s="95" t="s">
        <v>150</v>
      </c>
      <c r="BF205" s="95">
        <v>12.3</v>
      </c>
      <c r="BG205" s="140"/>
      <c r="BH205" s="140"/>
      <c r="BI205" s="140"/>
      <c r="BJ205" s="140"/>
      <c r="BK205" s="140"/>
      <c r="BL205" s="140"/>
      <c r="BM205" s="140"/>
      <c r="BN205" s="140"/>
    </row>
    <row r="206" spans="1:66" ht="12.75" customHeight="1">
      <c r="A206" s="141"/>
      <c r="B206" s="149"/>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3" t="s">
        <v>511</v>
      </c>
      <c r="AA206" s="143" t="s">
        <v>512</v>
      </c>
      <c r="AB206" s="143" t="s">
        <v>513</v>
      </c>
      <c r="AC206" s="143" t="s">
        <v>58</v>
      </c>
      <c r="AD206" s="143">
        <v>0</v>
      </c>
      <c r="AE206" s="143">
        <v>2020</v>
      </c>
      <c r="AF206" s="142">
        <v>44348</v>
      </c>
      <c r="AG206" s="142">
        <v>45657</v>
      </c>
      <c r="AH206" s="5" t="s">
        <v>35</v>
      </c>
      <c r="AI206" s="55" t="s">
        <v>150</v>
      </c>
      <c r="AJ206" s="55">
        <v>0.25</v>
      </c>
      <c r="AK206" s="6">
        <v>0.5</v>
      </c>
      <c r="AL206" s="6">
        <v>0.7</v>
      </c>
      <c r="AM206" s="6">
        <v>1</v>
      </c>
      <c r="AN206" s="6" t="s">
        <v>150</v>
      </c>
      <c r="AO206" s="6" t="s">
        <v>150</v>
      </c>
      <c r="AP206" s="6" t="s">
        <v>150</v>
      </c>
      <c r="AQ206" s="6" t="s">
        <v>150</v>
      </c>
      <c r="AR206" s="6" t="s">
        <v>150</v>
      </c>
      <c r="AS206" s="6" t="s">
        <v>150</v>
      </c>
      <c r="AT206" s="23">
        <v>1</v>
      </c>
      <c r="AU206" s="6" t="s">
        <v>150</v>
      </c>
      <c r="AV206" s="9">
        <v>6.5</v>
      </c>
      <c r="AW206" s="9">
        <f aca="true" t="shared" si="17" ref="AW206:AY206">AV206*1.03</f>
        <v>6.695</v>
      </c>
      <c r="AX206" s="9">
        <f t="shared" si="17"/>
        <v>6.89585</v>
      </c>
      <c r="AY206" s="9">
        <f t="shared" si="17"/>
        <v>7.1027255</v>
      </c>
      <c r="AZ206" s="9" t="s">
        <v>150</v>
      </c>
      <c r="BA206" s="9" t="s">
        <v>150</v>
      </c>
      <c r="BB206" s="9" t="s">
        <v>150</v>
      </c>
      <c r="BC206" s="9" t="s">
        <v>150</v>
      </c>
      <c r="BD206" s="9" t="s">
        <v>150</v>
      </c>
      <c r="BE206" s="9" t="s">
        <v>150</v>
      </c>
      <c r="BF206" s="9">
        <f>SUM(AU206:BE206)</f>
        <v>27.1935755</v>
      </c>
      <c r="BG206" s="139" t="s">
        <v>41</v>
      </c>
      <c r="BH206" s="139" t="s">
        <v>42</v>
      </c>
      <c r="BI206" s="139" t="s">
        <v>507</v>
      </c>
      <c r="BJ206" s="139" t="s">
        <v>508</v>
      </c>
      <c r="BK206" s="139" t="s">
        <v>509</v>
      </c>
      <c r="BL206" s="139" t="s">
        <v>510</v>
      </c>
      <c r="BM206" s="139"/>
      <c r="BN206" s="139"/>
    </row>
    <row r="207" spans="1:66" ht="12.75" customHeight="1">
      <c r="A207" s="141"/>
      <c r="B207" s="149"/>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0"/>
      <c r="AA207" s="140"/>
      <c r="AB207" s="140"/>
      <c r="AC207" s="140"/>
      <c r="AD207" s="140"/>
      <c r="AE207" s="140"/>
      <c r="AF207" s="140"/>
      <c r="AG207" s="140"/>
      <c r="AH207" s="92" t="s">
        <v>47</v>
      </c>
      <c r="AI207" s="92" t="s">
        <v>150</v>
      </c>
      <c r="AJ207" s="92">
        <v>0.25</v>
      </c>
      <c r="AK207" s="92" t="s">
        <v>150</v>
      </c>
      <c r="AL207" s="92" t="s">
        <v>150</v>
      </c>
      <c r="AM207" s="92" t="s">
        <v>150</v>
      </c>
      <c r="AN207" s="92" t="s">
        <v>150</v>
      </c>
      <c r="AO207" s="92" t="s">
        <v>150</v>
      </c>
      <c r="AP207" s="92" t="s">
        <v>150</v>
      </c>
      <c r="AQ207" s="92" t="s">
        <v>150</v>
      </c>
      <c r="AR207" s="92" t="s">
        <v>150</v>
      </c>
      <c r="AS207" s="92" t="s">
        <v>150</v>
      </c>
      <c r="AT207" s="131">
        <v>0.25</v>
      </c>
      <c r="AU207" s="92" t="s">
        <v>150</v>
      </c>
      <c r="AV207" s="95">
        <v>6.5</v>
      </c>
      <c r="AW207" s="95" t="s">
        <v>150</v>
      </c>
      <c r="AX207" s="95" t="s">
        <v>150</v>
      </c>
      <c r="AY207" s="95" t="s">
        <v>150</v>
      </c>
      <c r="AZ207" s="95" t="s">
        <v>150</v>
      </c>
      <c r="BA207" s="95" t="s">
        <v>150</v>
      </c>
      <c r="BB207" s="95" t="s">
        <v>150</v>
      </c>
      <c r="BC207" s="95" t="s">
        <v>150</v>
      </c>
      <c r="BD207" s="95" t="s">
        <v>150</v>
      </c>
      <c r="BE207" s="95" t="s">
        <v>150</v>
      </c>
      <c r="BF207" s="95">
        <v>6.5</v>
      </c>
      <c r="BG207" s="140"/>
      <c r="BH207" s="140"/>
      <c r="BI207" s="140"/>
      <c r="BJ207" s="140"/>
      <c r="BK207" s="140"/>
      <c r="BL207" s="140"/>
      <c r="BM207" s="140"/>
      <c r="BN207" s="140"/>
    </row>
    <row r="208" spans="1:66" ht="12.75" customHeight="1">
      <c r="A208" s="141"/>
      <c r="B208" s="149"/>
      <c r="C208" s="141"/>
      <c r="D208" s="141"/>
      <c r="E208" s="141"/>
      <c r="F208" s="141"/>
      <c r="G208" s="141"/>
      <c r="H208" s="141"/>
      <c r="I208" s="141"/>
      <c r="J208" s="140"/>
      <c r="K208" s="140"/>
      <c r="L208" s="140"/>
      <c r="M208" s="140"/>
      <c r="N208" s="140"/>
      <c r="O208" s="140"/>
      <c r="P208" s="140"/>
      <c r="Q208" s="140"/>
      <c r="R208" s="140"/>
      <c r="S208" s="140"/>
      <c r="T208" s="140"/>
      <c r="U208" s="140"/>
      <c r="V208" s="140"/>
      <c r="W208" s="140"/>
      <c r="X208" s="141"/>
      <c r="Y208" s="141"/>
      <c r="Z208" s="143" t="s">
        <v>514</v>
      </c>
      <c r="AA208" s="143" t="s">
        <v>515</v>
      </c>
      <c r="AB208" s="143" t="s">
        <v>516</v>
      </c>
      <c r="AC208" s="143" t="s">
        <v>58</v>
      </c>
      <c r="AD208" s="143">
        <v>0</v>
      </c>
      <c r="AE208" s="143">
        <v>2020</v>
      </c>
      <c r="AF208" s="142">
        <v>44562</v>
      </c>
      <c r="AG208" s="142">
        <v>45657</v>
      </c>
      <c r="AH208" s="5" t="s">
        <v>35</v>
      </c>
      <c r="AI208" s="55" t="s">
        <v>150</v>
      </c>
      <c r="AJ208" s="55" t="s">
        <v>150</v>
      </c>
      <c r="AK208" s="6">
        <v>0.25</v>
      </c>
      <c r="AL208" s="6">
        <v>0.5</v>
      </c>
      <c r="AM208" s="6">
        <v>1</v>
      </c>
      <c r="AN208" s="6" t="s">
        <v>150</v>
      </c>
      <c r="AO208" s="6" t="s">
        <v>150</v>
      </c>
      <c r="AP208" s="6" t="s">
        <v>150</v>
      </c>
      <c r="AQ208" s="6" t="s">
        <v>150</v>
      </c>
      <c r="AR208" s="6" t="s">
        <v>150</v>
      </c>
      <c r="AS208" s="6" t="s">
        <v>150</v>
      </c>
      <c r="AT208" s="23">
        <v>1</v>
      </c>
      <c r="AU208" s="6" t="s">
        <v>150</v>
      </c>
      <c r="AV208" s="9" t="s">
        <v>150</v>
      </c>
      <c r="AW208" s="9">
        <v>6.7</v>
      </c>
      <c r="AX208" s="9">
        <f aca="true" t="shared" si="18" ref="AX208:AY208">AW208*1.03</f>
        <v>6.901000000000001</v>
      </c>
      <c r="AY208" s="9">
        <f t="shared" si="18"/>
        <v>7.108030000000001</v>
      </c>
      <c r="AZ208" s="9" t="s">
        <v>150</v>
      </c>
      <c r="BA208" s="9" t="s">
        <v>150</v>
      </c>
      <c r="BB208" s="9" t="s">
        <v>150</v>
      </c>
      <c r="BC208" s="9" t="s">
        <v>150</v>
      </c>
      <c r="BD208" s="9" t="s">
        <v>150</v>
      </c>
      <c r="BE208" s="9" t="s">
        <v>150</v>
      </c>
      <c r="BF208" s="9">
        <f>SUM(AU208:BE208)</f>
        <v>20.709030000000002</v>
      </c>
      <c r="BG208" s="139" t="s">
        <v>41</v>
      </c>
      <c r="BH208" s="139" t="s">
        <v>42</v>
      </c>
      <c r="BI208" s="139" t="s">
        <v>507</v>
      </c>
      <c r="BJ208" s="139" t="s">
        <v>508</v>
      </c>
      <c r="BK208" s="139" t="s">
        <v>509</v>
      </c>
      <c r="BL208" s="139" t="s">
        <v>510</v>
      </c>
      <c r="BM208" s="139"/>
      <c r="BN208" s="139"/>
    </row>
    <row r="209" spans="1:66" ht="12.75" customHeight="1">
      <c r="A209" s="141"/>
      <c r="B209" s="150"/>
      <c r="C209" s="140"/>
      <c r="D209" s="140"/>
      <c r="E209" s="140"/>
      <c r="F209" s="140"/>
      <c r="G209" s="140"/>
      <c r="H209" s="140"/>
      <c r="I209" s="140"/>
      <c r="J209" s="88" t="s">
        <v>47</v>
      </c>
      <c r="K209" s="92" t="s">
        <v>150</v>
      </c>
      <c r="L209" s="92" t="s">
        <v>150</v>
      </c>
      <c r="M209" s="96" t="s">
        <v>150</v>
      </c>
      <c r="N209" s="96" t="s">
        <v>150</v>
      </c>
      <c r="O209" s="96" t="s">
        <v>150</v>
      </c>
      <c r="P209" s="96" t="s">
        <v>150</v>
      </c>
      <c r="Q209" s="96" t="s">
        <v>150</v>
      </c>
      <c r="R209" s="96" t="s">
        <v>150</v>
      </c>
      <c r="S209" s="96" t="s">
        <v>150</v>
      </c>
      <c r="T209" s="96" t="s">
        <v>150</v>
      </c>
      <c r="U209" s="96" t="s">
        <v>150</v>
      </c>
      <c r="V209" s="92" t="s">
        <v>200</v>
      </c>
      <c r="W209" s="92">
        <v>18.8</v>
      </c>
      <c r="X209" s="140"/>
      <c r="Y209" s="140"/>
      <c r="Z209" s="140"/>
      <c r="AA209" s="140"/>
      <c r="AB209" s="140"/>
      <c r="AC209" s="140"/>
      <c r="AD209" s="140"/>
      <c r="AE209" s="140"/>
      <c r="AF209" s="140"/>
      <c r="AG209" s="140"/>
      <c r="AH209" s="92" t="s">
        <v>47</v>
      </c>
      <c r="AI209" s="92" t="s">
        <v>150</v>
      </c>
      <c r="AJ209" s="92" t="s">
        <v>150</v>
      </c>
      <c r="AK209" s="92" t="s">
        <v>150</v>
      </c>
      <c r="AL209" s="92" t="s">
        <v>150</v>
      </c>
      <c r="AM209" s="92" t="s">
        <v>150</v>
      </c>
      <c r="AN209" s="92" t="s">
        <v>150</v>
      </c>
      <c r="AO209" s="92" t="s">
        <v>150</v>
      </c>
      <c r="AP209" s="92" t="s">
        <v>150</v>
      </c>
      <c r="AQ209" s="92" t="s">
        <v>150</v>
      </c>
      <c r="AR209" s="92" t="s">
        <v>150</v>
      </c>
      <c r="AS209" s="92" t="s">
        <v>150</v>
      </c>
      <c r="AT209" s="104" t="s">
        <v>150</v>
      </c>
      <c r="AU209" s="92" t="s">
        <v>150</v>
      </c>
      <c r="AV209" s="95" t="s">
        <v>150</v>
      </c>
      <c r="AW209" s="95" t="s">
        <v>150</v>
      </c>
      <c r="AX209" s="95" t="s">
        <v>150</v>
      </c>
      <c r="AY209" s="95" t="s">
        <v>150</v>
      </c>
      <c r="AZ209" s="95" t="s">
        <v>150</v>
      </c>
      <c r="BA209" s="95" t="s">
        <v>150</v>
      </c>
      <c r="BB209" s="95" t="s">
        <v>150</v>
      </c>
      <c r="BC209" s="95" t="s">
        <v>150</v>
      </c>
      <c r="BD209" s="95" t="s">
        <v>150</v>
      </c>
      <c r="BE209" s="95" t="s">
        <v>150</v>
      </c>
      <c r="BF209" s="95" t="s">
        <v>150</v>
      </c>
      <c r="BG209" s="140"/>
      <c r="BH209" s="140"/>
      <c r="BI209" s="140"/>
      <c r="BJ209" s="140"/>
      <c r="BK209" s="140"/>
      <c r="BL209" s="140"/>
      <c r="BM209" s="140"/>
      <c r="BN209" s="140"/>
    </row>
    <row r="210" spans="1:66" ht="12.75" customHeight="1">
      <c r="A210" s="141"/>
      <c r="B210" s="148" t="s">
        <v>517</v>
      </c>
      <c r="C210" s="143" t="s">
        <v>518</v>
      </c>
      <c r="D210" s="143" t="s">
        <v>519</v>
      </c>
      <c r="E210" s="151">
        <v>44197</v>
      </c>
      <c r="F210" s="151">
        <v>47848</v>
      </c>
      <c r="G210" s="151" t="s">
        <v>58</v>
      </c>
      <c r="H210" s="143">
        <v>0</v>
      </c>
      <c r="I210" s="143">
        <v>2020</v>
      </c>
      <c r="J210" s="143" t="s">
        <v>35</v>
      </c>
      <c r="K210" s="143" t="s">
        <v>150</v>
      </c>
      <c r="L210" s="144">
        <f>(1/10)</f>
        <v>0.1</v>
      </c>
      <c r="M210" s="144">
        <f aca="true" t="shared" si="19" ref="M210:U210">L210+(1/10)</f>
        <v>0.2</v>
      </c>
      <c r="N210" s="144">
        <f t="shared" si="19"/>
        <v>0.30000000000000004</v>
      </c>
      <c r="O210" s="144">
        <f t="shared" si="19"/>
        <v>0.4</v>
      </c>
      <c r="P210" s="144">
        <f t="shared" si="19"/>
        <v>0.5</v>
      </c>
      <c r="Q210" s="144">
        <f t="shared" si="19"/>
        <v>0.6</v>
      </c>
      <c r="R210" s="144">
        <f t="shared" si="19"/>
        <v>0.7</v>
      </c>
      <c r="S210" s="144">
        <f t="shared" si="19"/>
        <v>0.7999999999999999</v>
      </c>
      <c r="T210" s="144">
        <f t="shared" si="19"/>
        <v>0.8999999999999999</v>
      </c>
      <c r="U210" s="144">
        <f t="shared" si="19"/>
        <v>0.9999999999999999</v>
      </c>
      <c r="V210" s="144">
        <v>1</v>
      </c>
      <c r="W210" s="139">
        <v>1321.5</v>
      </c>
      <c r="X210" s="143" t="s">
        <v>376</v>
      </c>
      <c r="Y210" s="143" t="s">
        <v>503</v>
      </c>
      <c r="Z210" s="143" t="s">
        <v>520</v>
      </c>
      <c r="AA210" s="143" t="s">
        <v>521</v>
      </c>
      <c r="AB210" s="143" t="s">
        <v>522</v>
      </c>
      <c r="AC210" s="143" t="s">
        <v>33</v>
      </c>
      <c r="AD210" s="143">
        <v>0</v>
      </c>
      <c r="AE210" s="143">
        <v>2020</v>
      </c>
      <c r="AF210" s="142">
        <v>44197</v>
      </c>
      <c r="AG210" s="142">
        <v>47848</v>
      </c>
      <c r="AH210" s="5" t="s">
        <v>35</v>
      </c>
      <c r="AI210" s="55" t="s">
        <v>150</v>
      </c>
      <c r="AJ210" s="55">
        <v>1</v>
      </c>
      <c r="AK210" s="6">
        <v>1</v>
      </c>
      <c r="AL210" s="6">
        <v>1</v>
      </c>
      <c r="AM210" s="6">
        <v>1</v>
      </c>
      <c r="AN210" s="6">
        <v>1</v>
      </c>
      <c r="AO210" s="6">
        <v>1</v>
      </c>
      <c r="AP210" s="6">
        <v>1</v>
      </c>
      <c r="AQ210" s="6">
        <v>1</v>
      </c>
      <c r="AR210" s="6">
        <v>1</v>
      </c>
      <c r="AS210" s="6">
        <v>1</v>
      </c>
      <c r="AT210" s="23">
        <v>10</v>
      </c>
      <c r="AU210" s="6" t="s">
        <v>150</v>
      </c>
      <c r="AV210" s="9">
        <v>5.6</v>
      </c>
      <c r="AW210" s="9">
        <v>5.8</v>
      </c>
      <c r="AX210" s="9">
        <v>5.9</v>
      </c>
      <c r="AY210" s="9">
        <v>6.1</v>
      </c>
      <c r="AZ210" s="9">
        <v>6.3</v>
      </c>
      <c r="BA210" s="9">
        <v>6.5</v>
      </c>
      <c r="BB210" s="9">
        <v>6.7</v>
      </c>
      <c r="BC210" s="9">
        <v>6.9</v>
      </c>
      <c r="BD210" s="9">
        <v>7.1</v>
      </c>
      <c r="BE210" s="9">
        <v>7.3</v>
      </c>
      <c r="BF210" s="9">
        <f>SUM(AU210:BE210)</f>
        <v>64.2</v>
      </c>
      <c r="BG210" s="139" t="s">
        <v>41</v>
      </c>
      <c r="BH210" s="139" t="s">
        <v>42</v>
      </c>
      <c r="BI210" s="139" t="s">
        <v>523</v>
      </c>
      <c r="BJ210" s="139" t="s">
        <v>524</v>
      </c>
      <c r="BK210" s="139" t="s">
        <v>319</v>
      </c>
      <c r="BL210" s="139"/>
      <c r="BM210" s="139"/>
      <c r="BN210" s="139"/>
    </row>
    <row r="211" spans="1:66" ht="12.75" customHeight="1">
      <c r="A211" s="141"/>
      <c r="B211" s="149"/>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0"/>
      <c r="AA211" s="140"/>
      <c r="AB211" s="140"/>
      <c r="AC211" s="140"/>
      <c r="AD211" s="140"/>
      <c r="AE211" s="140"/>
      <c r="AF211" s="140"/>
      <c r="AG211" s="140"/>
      <c r="AH211" s="92" t="s">
        <v>47</v>
      </c>
      <c r="AI211" s="92" t="s">
        <v>150</v>
      </c>
      <c r="AJ211" s="92">
        <v>1</v>
      </c>
      <c r="AK211" s="92" t="s">
        <v>150</v>
      </c>
      <c r="AL211" s="92" t="s">
        <v>150</v>
      </c>
      <c r="AM211" s="92" t="s">
        <v>150</v>
      </c>
      <c r="AN211" s="92" t="s">
        <v>150</v>
      </c>
      <c r="AO211" s="92" t="s">
        <v>150</v>
      </c>
      <c r="AP211" s="92" t="s">
        <v>150</v>
      </c>
      <c r="AQ211" s="92" t="s">
        <v>150</v>
      </c>
      <c r="AR211" s="92" t="s">
        <v>150</v>
      </c>
      <c r="AS211" s="92" t="s">
        <v>150</v>
      </c>
      <c r="AT211" s="104">
        <v>1</v>
      </c>
      <c r="AU211" s="92" t="s">
        <v>150</v>
      </c>
      <c r="AV211" s="95">
        <v>5.6</v>
      </c>
      <c r="AW211" s="95" t="s">
        <v>150</v>
      </c>
      <c r="AX211" s="95" t="s">
        <v>150</v>
      </c>
      <c r="AY211" s="95" t="s">
        <v>150</v>
      </c>
      <c r="AZ211" s="95" t="s">
        <v>150</v>
      </c>
      <c r="BA211" s="95" t="s">
        <v>150</v>
      </c>
      <c r="BB211" s="95" t="s">
        <v>150</v>
      </c>
      <c r="BC211" s="95" t="s">
        <v>150</v>
      </c>
      <c r="BD211" s="95" t="s">
        <v>150</v>
      </c>
      <c r="BE211" s="95" t="s">
        <v>150</v>
      </c>
      <c r="BF211" s="95">
        <v>5.6</v>
      </c>
      <c r="BG211" s="140"/>
      <c r="BH211" s="140"/>
      <c r="BI211" s="140"/>
      <c r="BJ211" s="140"/>
      <c r="BK211" s="140"/>
      <c r="BL211" s="140"/>
      <c r="BM211" s="140"/>
      <c r="BN211" s="140"/>
    </row>
    <row r="212" spans="1:66" ht="12.75" customHeight="1">
      <c r="A212" s="141"/>
      <c r="B212" s="149"/>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3" t="s">
        <v>525</v>
      </c>
      <c r="AA212" s="143" t="s">
        <v>526</v>
      </c>
      <c r="AB212" s="143" t="s">
        <v>527</v>
      </c>
      <c r="AC212" s="143" t="s">
        <v>54</v>
      </c>
      <c r="AD212" s="143">
        <v>0</v>
      </c>
      <c r="AE212" s="143">
        <v>2020</v>
      </c>
      <c r="AF212" s="142">
        <v>44197</v>
      </c>
      <c r="AG212" s="142">
        <v>47848</v>
      </c>
      <c r="AH212" s="5" t="s">
        <v>35</v>
      </c>
      <c r="AI212" s="55" t="s">
        <v>150</v>
      </c>
      <c r="AJ212" s="55">
        <v>1</v>
      </c>
      <c r="AK212" s="6">
        <v>1</v>
      </c>
      <c r="AL212" s="6">
        <v>1</v>
      </c>
      <c r="AM212" s="6">
        <v>1</v>
      </c>
      <c r="AN212" s="6">
        <v>1</v>
      </c>
      <c r="AO212" s="6">
        <v>1</v>
      </c>
      <c r="AP212" s="6">
        <v>1</v>
      </c>
      <c r="AQ212" s="6">
        <v>1</v>
      </c>
      <c r="AR212" s="6">
        <v>1</v>
      </c>
      <c r="AS212" s="6">
        <v>1</v>
      </c>
      <c r="AT212" s="23">
        <f>SUM(AJ212:AS212)</f>
        <v>10</v>
      </c>
      <c r="AU212" s="6" t="s">
        <v>150</v>
      </c>
      <c r="AV212" s="9">
        <v>11.2</v>
      </c>
      <c r="AW212" s="9">
        <v>11.5</v>
      </c>
      <c r="AX212" s="9">
        <v>11.9</v>
      </c>
      <c r="AY212" s="9">
        <v>12.2</v>
      </c>
      <c r="AZ212" s="9">
        <v>12.6</v>
      </c>
      <c r="BA212" s="9">
        <v>13</v>
      </c>
      <c r="BB212" s="9">
        <v>13.4</v>
      </c>
      <c r="BC212" s="9">
        <v>13.8</v>
      </c>
      <c r="BD212" s="9">
        <v>14.2</v>
      </c>
      <c r="BE212" s="9">
        <v>14.6</v>
      </c>
      <c r="BF212" s="9">
        <f>SUM(AU212:BE212)</f>
        <v>128.4</v>
      </c>
      <c r="BG212" s="139" t="s">
        <v>41</v>
      </c>
      <c r="BH212" s="139" t="s">
        <v>42</v>
      </c>
      <c r="BI212" s="139" t="s">
        <v>523</v>
      </c>
      <c r="BJ212" s="139" t="s">
        <v>524</v>
      </c>
      <c r="BK212" s="139"/>
      <c r="BL212" s="139"/>
      <c r="BM212" s="139"/>
      <c r="BN212" s="139"/>
    </row>
    <row r="213" spans="1:66" ht="12.75" customHeight="1">
      <c r="A213" s="141"/>
      <c r="B213" s="149"/>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0"/>
      <c r="AA213" s="140"/>
      <c r="AB213" s="140"/>
      <c r="AC213" s="140"/>
      <c r="AD213" s="140"/>
      <c r="AE213" s="140"/>
      <c r="AF213" s="140"/>
      <c r="AG213" s="140"/>
      <c r="AH213" s="92" t="s">
        <v>47</v>
      </c>
      <c r="AI213" s="92" t="s">
        <v>150</v>
      </c>
      <c r="AJ213" s="92">
        <v>1</v>
      </c>
      <c r="AK213" s="92" t="s">
        <v>150</v>
      </c>
      <c r="AL213" s="92" t="s">
        <v>150</v>
      </c>
      <c r="AM213" s="92" t="s">
        <v>150</v>
      </c>
      <c r="AN213" s="92" t="s">
        <v>150</v>
      </c>
      <c r="AO213" s="92" t="s">
        <v>150</v>
      </c>
      <c r="AP213" s="92" t="s">
        <v>150</v>
      </c>
      <c r="AQ213" s="92" t="s">
        <v>150</v>
      </c>
      <c r="AR213" s="92" t="s">
        <v>150</v>
      </c>
      <c r="AS213" s="92" t="s">
        <v>150</v>
      </c>
      <c r="AT213" s="104">
        <v>1</v>
      </c>
      <c r="AU213" s="92" t="s">
        <v>150</v>
      </c>
      <c r="AV213" s="95">
        <v>11.2</v>
      </c>
      <c r="AW213" s="95" t="s">
        <v>150</v>
      </c>
      <c r="AX213" s="95" t="s">
        <v>150</v>
      </c>
      <c r="AY213" s="95" t="s">
        <v>150</v>
      </c>
      <c r="AZ213" s="95" t="s">
        <v>150</v>
      </c>
      <c r="BA213" s="95" t="s">
        <v>150</v>
      </c>
      <c r="BB213" s="95" t="s">
        <v>150</v>
      </c>
      <c r="BC213" s="95" t="s">
        <v>150</v>
      </c>
      <c r="BD213" s="95" t="s">
        <v>150</v>
      </c>
      <c r="BE213" s="95" t="s">
        <v>150</v>
      </c>
      <c r="BF213" s="95">
        <v>11.2</v>
      </c>
      <c r="BG213" s="140"/>
      <c r="BH213" s="140"/>
      <c r="BI213" s="140"/>
      <c r="BJ213" s="140"/>
      <c r="BK213" s="140"/>
      <c r="BL213" s="140"/>
      <c r="BM213" s="140"/>
      <c r="BN213" s="140"/>
    </row>
    <row r="214" spans="1:66" ht="12.75" customHeight="1">
      <c r="A214" s="141"/>
      <c r="B214" s="149"/>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3" t="s">
        <v>528</v>
      </c>
      <c r="AA214" s="143" t="s">
        <v>529</v>
      </c>
      <c r="AB214" s="143" t="s">
        <v>530</v>
      </c>
      <c r="AC214" s="143" t="s">
        <v>54</v>
      </c>
      <c r="AD214" s="143">
        <v>0</v>
      </c>
      <c r="AE214" s="143">
        <v>2020</v>
      </c>
      <c r="AF214" s="142">
        <v>44197</v>
      </c>
      <c r="AG214" s="142">
        <v>47848</v>
      </c>
      <c r="AH214" s="5" t="s">
        <v>35</v>
      </c>
      <c r="AI214" s="55" t="s">
        <v>150</v>
      </c>
      <c r="AJ214" s="55">
        <v>1</v>
      </c>
      <c r="AK214" s="6">
        <v>1</v>
      </c>
      <c r="AL214" s="6">
        <v>1</v>
      </c>
      <c r="AM214" s="6">
        <v>1</v>
      </c>
      <c r="AN214" s="6">
        <v>1</v>
      </c>
      <c r="AO214" s="6">
        <v>1</v>
      </c>
      <c r="AP214" s="6">
        <v>1</v>
      </c>
      <c r="AQ214" s="6">
        <v>1</v>
      </c>
      <c r="AR214" s="6">
        <v>1</v>
      </c>
      <c r="AS214" s="6">
        <v>1</v>
      </c>
      <c r="AT214" s="23">
        <f>SUM(AJ214:AS214)</f>
        <v>10</v>
      </c>
      <c r="AU214" s="6" t="s">
        <v>150</v>
      </c>
      <c r="AV214" s="9">
        <v>11.2</v>
      </c>
      <c r="AW214" s="9">
        <v>11.5</v>
      </c>
      <c r="AX214" s="9">
        <v>11.9</v>
      </c>
      <c r="AY214" s="9">
        <v>12.2</v>
      </c>
      <c r="AZ214" s="9">
        <v>12.6</v>
      </c>
      <c r="BA214" s="9">
        <v>13</v>
      </c>
      <c r="BB214" s="9">
        <v>13.4</v>
      </c>
      <c r="BC214" s="9">
        <v>13.8</v>
      </c>
      <c r="BD214" s="9">
        <v>14.2</v>
      </c>
      <c r="BE214" s="9">
        <v>14.6</v>
      </c>
      <c r="BF214" s="9">
        <f>SUM(AU214:BE214)</f>
        <v>128.4</v>
      </c>
      <c r="BG214" s="139" t="s">
        <v>41</v>
      </c>
      <c r="BH214" s="139" t="s">
        <v>42</v>
      </c>
      <c r="BI214" s="139" t="s">
        <v>531</v>
      </c>
      <c r="BJ214" s="139" t="s">
        <v>532</v>
      </c>
      <c r="BK214" s="139" t="s">
        <v>533</v>
      </c>
      <c r="BL214" s="139" t="s">
        <v>534</v>
      </c>
      <c r="BM214" s="139"/>
      <c r="BN214" s="139"/>
    </row>
    <row r="215" spans="1:66" ht="12.75" customHeight="1">
      <c r="A215" s="141"/>
      <c r="B215" s="149"/>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0"/>
      <c r="AA215" s="140"/>
      <c r="AB215" s="140"/>
      <c r="AC215" s="140"/>
      <c r="AD215" s="140"/>
      <c r="AE215" s="140"/>
      <c r="AF215" s="140"/>
      <c r="AG215" s="140"/>
      <c r="AH215" s="92" t="s">
        <v>47</v>
      </c>
      <c r="AI215" s="92" t="s">
        <v>150</v>
      </c>
      <c r="AJ215" s="92">
        <v>1</v>
      </c>
      <c r="AK215" s="92" t="s">
        <v>150</v>
      </c>
      <c r="AL215" s="92" t="s">
        <v>150</v>
      </c>
      <c r="AM215" s="92" t="s">
        <v>150</v>
      </c>
      <c r="AN215" s="92" t="s">
        <v>150</v>
      </c>
      <c r="AO215" s="92" t="s">
        <v>150</v>
      </c>
      <c r="AP215" s="92" t="s">
        <v>150</v>
      </c>
      <c r="AQ215" s="92" t="s">
        <v>150</v>
      </c>
      <c r="AR215" s="92" t="s">
        <v>150</v>
      </c>
      <c r="AS215" s="92" t="s">
        <v>150</v>
      </c>
      <c r="AT215" s="104">
        <v>1</v>
      </c>
      <c r="AU215" s="92" t="s">
        <v>150</v>
      </c>
      <c r="AV215" s="95">
        <v>11.2</v>
      </c>
      <c r="AW215" s="95" t="s">
        <v>150</v>
      </c>
      <c r="AX215" s="95" t="s">
        <v>150</v>
      </c>
      <c r="AY215" s="95" t="s">
        <v>150</v>
      </c>
      <c r="AZ215" s="95" t="s">
        <v>150</v>
      </c>
      <c r="BA215" s="95" t="s">
        <v>150</v>
      </c>
      <c r="BB215" s="95" t="s">
        <v>150</v>
      </c>
      <c r="BC215" s="95" t="s">
        <v>150</v>
      </c>
      <c r="BD215" s="95" t="s">
        <v>150</v>
      </c>
      <c r="BE215" s="95" t="s">
        <v>150</v>
      </c>
      <c r="BF215" s="95">
        <v>11.2</v>
      </c>
      <c r="BG215" s="140"/>
      <c r="BH215" s="140"/>
      <c r="BI215" s="140"/>
      <c r="BJ215" s="140"/>
      <c r="BK215" s="140"/>
      <c r="BL215" s="140"/>
      <c r="BM215" s="140"/>
      <c r="BN215" s="140"/>
    </row>
    <row r="216" spans="1:66" ht="12.75" customHeight="1">
      <c r="A216" s="141"/>
      <c r="B216" s="149"/>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3" t="s">
        <v>535</v>
      </c>
      <c r="AA216" s="143" t="s">
        <v>536</v>
      </c>
      <c r="AB216" s="143" t="s">
        <v>537</v>
      </c>
      <c r="AC216" s="143" t="s">
        <v>33</v>
      </c>
      <c r="AD216" s="143">
        <v>0</v>
      </c>
      <c r="AE216" s="143">
        <v>2020</v>
      </c>
      <c r="AF216" s="142">
        <v>44197</v>
      </c>
      <c r="AG216" s="142">
        <v>47848</v>
      </c>
      <c r="AH216" s="5" t="s">
        <v>35</v>
      </c>
      <c r="AI216" s="55" t="s">
        <v>150</v>
      </c>
      <c r="AJ216" s="55">
        <v>1</v>
      </c>
      <c r="AK216" s="6">
        <v>1</v>
      </c>
      <c r="AL216" s="6">
        <v>1</v>
      </c>
      <c r="AM216" s="6">
        <v>1</v>
      </c>
      <c r="AN216" s="6">
        <v>1</v>
      </c>
      <c r="AO216" s="6">
        <v>1</v>
      </c>
      <c r="AP216" s="6">
        <v>1</v>
      </c>
      <c r="AQ216" s="6">
        <v>1</v>
      </c>
      <c r="AR216" s="6">
        <v>1</v>
      </c>
      <c r="AS216" s="6">
        <v>1</v>
      </c>
      <c r="AT216" s="23">
        <v>10</v>
      </c>
      <c r="AU216" s="6" t="s">
        <v>150</v>
      </c>
      <c r="AV216" s="9">
        <v>44.8</v>
      </c>
      <c r="AW216" s="9">
        <v>46.1</v>
      </c>
      <c r="AX216" s="9">
        <v>47.5</v>
      </c>
      <c r="AY216" s="9">
        <v>48.9</v>
      </c>
      <c r="AZ216" s="9">
        <v>50.4</v>
      </c>
      <c r="BA216" s="9">
        <v>51.9</v>
      </c>
      <c r="BB216" s="9">
        <v>53.5</v>
      </c>
      <c r="BC216" s="9">
        <v>55.1</v>
      </c>
      <c r="BD216" s="9">
        <v>56.7</v>
      </c>
      <c r="BE216" s="9">
        <v>58.4</v>
      </c>
      <c r="BF216" s="9">
        <f>SUM(AU216:BE216)</f>
        <v>513.3000000000001</v>
      </c>
      <c r="BG216" s="139" t="s">
        <v>41</v>
      </c>
      <c r="BH216" s="139" t="s">
        <v>42</v>
      </c>
      <c r="BI216" s="139" t="s">
        <v>531</v>
      </c>
      <c r="BJ216" s="139" t="s">
        <v>532</v>
      </c>
      <c r="BK216" s="139"/>
      <c r="BL216" s="139"/>
      <c r="BM216" s="139"/>
      <c r="BN216" s="139"/>
    </row>
    <row r="217" spans="1:66" ht="12.75" customHeight="1">
      <c r="A217" s="141"/>
      <c r="B217" s="149"/>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0"/>
      <c r="AA217" s="140"/>
      <c r="AB217" s="140"/>
      <c r="AC217" s="140"/>
      <c r="AD217" s="140"/>
      <c r="AE217" s="140"/>
      <c r="AF217" s="140"/>
      <c r="AG217" s="140"/>
      <c r="AH217" s="92" t="s">
        <v>47</v>
      </c>
      <c r="AI217" s="92" t="s">
        <v>150</v>
      </c>
      <c r="AJ217" s="92">
        <v>1</v>
      </c>
      <c r="AK217" s="92" t="s">
        <v>150</v>
      </c>
      <c r="AL217" s="92" t="s">
        <v>150</v>
      </c>
      <c r="AM217" s="92" t="s">
        <v>150</v>
      </c>
      <c r="AN217" s="92" t="s">
        <v>150</v>
      </c>
      <c r="AO217" s="92" t="s">
        <v>150</v>
      </c>
      <c r="AP217" s="92" t="s">
        <v>150</v>
      </c>
      <c r="AQ217" s="92" t="s">
        <v>150</v>
      </c>
      <c r="AR217" s="92" t="s">
        <v>150</v>
      </c>
      <c r="AS217" s="92" t="s">
        <v>150</v>
      </c>
      <c r="AT217" s="104">
        <v>1</v>
      </c>
      <c r="AU217" s="92" t="s">
        <v>150</v>
      </c>
      <c r="AV217" s="95">
        <v>44.8</v>
      </c>
      <c r="AW217" s="95" t="s">
        <v>150</v>
      </c>
      <c r="AX217" s="95" t="s">
        <v>150</v>
      </c>
      <c r="AY217" s="95" t="s">
        <v>150</v>
      </c>
      <c r="AZ217" s="95" t="s">
        <v>150</v>
      </c>
      <c r="BA217" s="95" t="s">
        <v>150</v>
      </c>
      <c r="BB217" s="95" t="s">
        <v>150</v>
      </c>
      <c r="BC217" s="95" t="s">
        <v>150</v>
      </c>
      <c r="BD217" s="95" t="s">
        <v>150</v>
      </c>
      <c r="BE217" s="95" t="s">
        <v>150</v>
      </c>
      <c r="BF217" s="95">
        <v>44.8</v>
      </c>
      <c r="BG217" s="140"/>
      <c r="BH217" s="140"/>
      <c r="BI217" s="140"/>
      <c r="BJ217" s="140"/>
      <c r="BK217" s="140"/>
      <c r="BL217" s="140"/>
      <c r="BM217" s="140"/>
      <c r="BN217" s="140"/>
    </row>
    <row r="218" spans="1:66" ht="12.75" customHeight="1">
      <c r="A218" s="141"/>
      <c r="B218" s="149"/>
      <c r="C218" s="141"/>
      <c r="D218" s="141"/>
      <c r="E218" s="141"/>
      <c r="F218" s="141"/>
      <c r="G218" s="141"/>
      <c r="H218" s="141"/>
      <c r="I218" s="141"/>
      <c r="J218" s="140"/>
      <c r="K218" s="140"/>
      <c r="L218" s="140"/>
      <c r="M218" s="140"/>
      <c r="N218" s="140"/>
      <c r="O218" s="140"/>
      <c r="P218" s="140"/>
      <c r="Q218" s="140"/>
      <c r="R218" s="140"/>
      <c r="S218" s="140"/>
      <c r="T218" s="140"/>
      <c r="U218" s="140"/>
      <c r="V218" s="140"/>
      <c r="W218" s="140"/>
      <c r="X218" s="141"/>
      <c r="Y218" s="141"/>
      <c r="Z218" s="143" t="s">
        <v>538</v>
      </c>
      <c r="AA218" s="143" t="s">
        <v>539</v>
      </c>
      <c r="AB218" s="143" t="s">
        <v>540</v>
      </c>
      <c r="AC218" s="143" t="s">
        <v>58</v>
      </c>
      <c r="AD218" s="143">
        <v>0.7</v>
      </c>
      <c r="AE218" s="143">
        <v>2020</v>
      </c>
      <c r="AF218" s="142">
        <v>44197</v>
      </c>
      <c r="AG218" s="142">
        <v>47848</v>
      </c>
      <c r="AH218" s="5" t="s">
        <v>35</v>
      </c>
      <c r="AI218" s="55">
        <v>0.7</v>
      </c>
      <c r="AJ218" s="55">
        <v>0.75</v>
      </c>
      <c r="AK218" s="6">
        <v>0.8</v>
      </c>
      <c r="AL218" s="6">
        <v>0.85</v>
      </c>
      <c r="AM218" s="6">
        <v>0.9</v>
      </c>
      <c r="AN218" s="6">
        <v>0.9</v>
      </c>
      <c r="AO218" s="6">
        <v>0.9</v>
      </c>
      <c r="AP218" s="6">
        <v>0.9</v>
      </c>
      <c r="AQ218" s="6">
        <v>0.9</v>
      </c>
      <c r="AR218" s="6">
        <v>0.9</v>
      </c>
      <c r="AS218" s="6">
        <v>0.9</v>
      </c>
      <c r="AT218" s="23">
        <v>0.9</v>
      </c>
      <c r="AU218" s="9">
        <f>AV218-1.2</f>
        <v>38</v>
      </c>
      <c r="AV218" s="9">
        <v>39.2</v>
      </c>
      <c r="AW218" s="9">
        <v>40.4</v>
      </c>
      <c r="AX218" s="9">
        <v>41.6</v>
      </c>
      <c r="AY218" s="9">
        <v>42.8</v>
      </c>
      <c r="AZ218" s="9">
        <v>44.1</v>
      </c>
      <c r="BA218" s="9">
        <v>45.4</v>
      </c>
      <c r="BB218" s="9">
        <v>46.8</v>
      </c>
      <c r="BC218" s="9">
        <v>48.2</v>
      </c>
      <c r="BD218" s="9">
        <v>49.6</v>
      </c>
      <c r="BE218" s="9">
        <v>51.1</v>
      </c>
      <c r="BF218" s="9">
        <f>SUM(AU218:BE218)</f>
        <v>487.20000000000005</v>
      </c>
      <c r="BG218" s="139" t="s">
        <v>41</v>
      </c>
      <c r="BH218" s="139" t="s">
        <v>42</v>
      </c>
      <c r="BI218" s="139" t="s">
        <v>531</v>
      </c>
      <c r="BJ218" s="139" t="s">
        <v>532</v>
      </c>
      <c r="BK218" s="139"/>
      <c r="BL218" s="139"/>
      <c r="BM218" s="139"/>
      <c r="BN218" s="139"/>
    </row>
    <row r="219" spans="1:66" ht="12.75" customHeight="1">
      <c r="A219" s="141"/>
      <c r="B219" s="150"/>
      <c r="C219" s="140"/>
      <c r="D219" s="140"/>
      <c r="E219" s="140"/>
      <c r="F219" s="140"/>
      <c r="G219" s="140"/>
      <c r="H219" s="140"/>
      <c r="I219" s="140"/>
      <c r="J219" s="88" t="s">
        <v>47</v>
      </c>
      <c r="K219" s="93" t="s">
        <v>150</v>
      </c>
      <c r="L219" s="97">
        <v>0.1</v>
      </c>
      <c r="M219" s="97" t="s">
        <v>150</v>
      </c>
      <c r="N219" s="97" t="s">
        <v>150</v>
      </c>
      <c r="O219" s="97" t="s">
        <v>150</v>
      </c>
      <c r="P219" s="97" t="s">
        <v>150</v>
      </c>
      <c r="Q219" s="97" t="s">
        <v>150</v>
      </c>
      <c r="R219" s="97" t="s">
        <v>150</v>
      </c>
      <c r="S219" s="97" t="s">
        <v>150</v>
      </c>
      <c r="T219" s="97" t="s">
        <v>150</v>
      </c>
      <c r="U219" s="97" t="s">
        <v>150</v>
      </c>
      <c r="V219" s="97">
        <v>0.1</v>
      </c>
      <c r="W219" s="92">
        <v>150</v>
      </c>
      <c r="X219" s="140"/>
      <c r="Y219" s="140"/>
      <c r="Z219" s="140"/>
      <c r="AA219" s="140"/>
      <c r="AB219" s="140"/>
      <c r="AC219" s="140"/>
      <c r="AD219" s="140"/>
      <c r="AE219" s="140"/>
      <c r="AF219" s="140"/>
      <c r="AG219" s="140"/>
      <c r="AH219" s="92" t="s">
        <v>47</v>
      </c>
      <c r="AI219" s="92">
        <v>0.7</v>
      </c>
      <c r="AJ219" s="92">
        <v>0.75</v>
      </c>
      <c r="AK219" s="92" t="s">
        <v>150</v>
      </c>
      <c r="AL219" s="92" t="s">
        <v>150</v>
      </c>
      <c r="AM219" s="92" t="s">
        <v>150</v>
      </c>
      <c r="AN219" s="92" t="s">
        <v>150</v>
      </c>
      <c r="AO219" s="92" t="s">
        <v>150</v>
      </c>
      <c r="AP219" s="92" t="s">
        <v>150</v>
      </c>
      <c r="AQ219" s="92" t="s">
        <v>150</v>
      </c>
      <c r="AR219" s="92" t="s">
        <v>150</v>
      </c>
      <c r="AS219" s="92" t="s">
        <v>150</v>
      </c>
      <c r="AT219" s="104">
        <v>0.75</v>
      </c>
      <c r="AU219" s="92">
        <v>38</v>
      </c>
      <c r="AV219" s="95">
        <v>39.2</v>
      </c>
      <c r="AW219" s="95" t="s">
        <v>150</v>
      </c>
      <c r="AX219" s="95" t="s">
        <v>150</v>
      </c>
      <c r="AY219" s="95" t="s">
        <v>150</v>
      </c>
      <c r="AZ219" s="95" t="s">
        <v>150</v>
      </c>
      <c r="BA219" s="95" t="s">
        <v>150</v>
      </c>
      <c r="BB219" s="95" t="s">
        <v>150</v>
      </c>
      <c r="BC219" s="95" t="s">
        <v>150</v>
      </c>
      <c r="BD219" s="95" t="s">
        <v>150</v>
      </c>
      <c r="BE219" s="95" t="s">
        <v>150</v>
      </c>
      <c r="BF219" s="95">
        <f>AV219+AU219</f>
        <v>77.2</v>
      </c>
      <c r="BG219" s="140"/>
      <c r="BH219" s="140"/>
      <c r="BI219" s="140"/>
      <c r="BJ219" s="140"/>
      <c r="BK219" s="140"/>
      <c r="BL219" s="140"/>
      <c r="BM219" s="140"/>
      <c r="BN219" s="140"/>
    </row>
    <row r="220" spans="1:66" ht="21.75" customHeight="1">
      <c r="A220" s="141"/>
      <c r="B220" s="148" t="s">
        <v>541</v>
      </c>
      <c r="C220" s="143" t="s">
        <v>542</v>
      </c>
      <c r="D220" s="143" t="s">
        <v>543</v>
      </c>
      <c r="E220" s="151">
        <v>44197</v>
      </c>
      <c r="F220" s="151">
        <v>47848</v>
      </c>
      <c r="G220" s="151" t="s">
        <v>58</v>
      </c>
      <c r="H220" s="143">
        <v>1</v>
      </c>
      <c r="I220" s="143">
        <v>2020</v>
      </c>
      <c r="J220" s="143" t="s">
        <v>35</v>
      </c>
      <c r="K220" s="143" t="s">
        <v>150</v>
      </c>
      <c r="L220" s="171">
        <v>1</v>
      </c>
      <c r="M220" s="171" t="s">
        <v>150</v>
      </c>
      <c r="N220" s="171">
        <v>1</v>
      </c>
      <c r="O220" s="171" t="s">
        <v>150</v>
      </c>
      <c r="P220" s="171">
        <v>1</v>
      </c>
      <c r="Q220" s="171" t="s">
        <v>150</v>
      </c>
      <c r="R220" s="171">
        <v>1</v>
      </c>
      <c r="S220" s="171" t="s">
        <v>150</v>
      </c>
      <c r="T220" s="171">
        <v>1</v>
      </c>
      <c r="U220" s="171" t="s">
        <v>150</v>
      </c>
      <c r="V220" s="171">
        <v>6</v>
      </c>
      <c r="W220" s="139">
        <v>1381.3</v>
      </c>
      <c r="X220" s="143" t="s">
        <v>376</v>
      </c>
      <c r="Y220" s="143" t="s">
        <v>503</v>
      </c>
      <c r="Z220" s="143" t="s">
        <v>544</v>
      </c>
      <c r="AA220" s="143" t="s">
        <v>545</v>
      </c>
      <c r="AB220" s="143" t="s">
        <v>546</v>
      </c>
      <c r="AC220" s="143" t="s">
        <v>54</v>
      </c>
      <c r="AD220" s="143">
        <v>0</v>
      </c>
      <c r="AE220" s="143">
        <v>2020</v>
      </c>
      <c r="AF220" s="142">
        <v>44197</v>
      </c>
      <c r="AG220" s="142">
        <v>47848</v>
      </c>
      <c r="AH220" s="5" t="s">
        <v>35</v>
      </c>
      <c r="AI220" s="55" t="s">
        <v>150</v>
      </c>
      <c r="AJ220" s="55">
        <v>1</v>
      </c>
      <c r="AK220" s="6">
        <v>1</v>
      </c>
      <c r="AL220" s="6">
        <v>1</v>
      </c>
      <c r="AM220" s="6">
        <v>1</v>
      </c>
      <c r="AN220" s="6">
        <v>1</v>
      </c>
      <c r="AO220" s="6">
        <v>1</v>
      </c>
      <c r="AP220" s="6">
        <v>1</v>
      </c>
      <c r="AQ220" s="6">
        <v>1</v>
      </c>
      <c r="AR220" s="6">
        <v>1</v>
      </c>
      <c r="AS220" s="6">
        <v>1</v>
      </c>
      <c r="AT220" s="23">
        <v>1</v>
      </c>
      <c r="AU220" s="6" t="s">
        <v>150</v>
      </c>
      <c r="AV220" s="9">
        <v>12</v>
      </c>
      <c r="AW220" s="9">
        <v>12.4</v>
      </c>
      <c r="AX220" s="9">
        <v>12.8</v>
      </c>
      <c r="AY220" s="9">
        <v>13.2</v>
      </c>
      <c r="AZ220" s="9">
        <v>13.6</v>
      </c>
      <c r="BA220" s="9">
        <v>14</v>
      </c>
      <c r="BB220" s="9">
        <v>14.4</v>
      </c>
      <c r="BC220" s="9">
        <v>14.8</v>
      </c>
      <c r="BD220" s="9">
        <v>15.3</v>
      </c>
      <c r="BE220" s="9">
        <v>15.7</v>
      </c>
      <c r="BF220" s="9">
        <f>SUM(AU220:BE220)</f>
        <v>138.2</v>
      </c>
      <c r="BG220" s="139" t="s">
        <v>547</v>
      </c>
      <c r="BH220" s="139" t="s">
        <v>42</v>
      </c>
      <c r="BI220" s="139" t="s">
        <v>548</v>
      </c>
      <c r="BJ220" s="139" t="s">
        <v>549</v>
      </c>
      <c r="BK220" s="139" t="s">
        <v>550</v>
      </c>
      <c r="BL220" s="139" t="s">
        <v>551</v>
      </c>
      <c r="BM220" s="139"/>
      <c r="BN220" s="139"/>
    </row>
    <row r="221" spans="1:66" ht="21.75" customHeight="1">
      <c r="A221" s="141"/>
      <c r="B221" s="149"/>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0"/>
      <c r="AA221" s="140"/>
      <c r="AB221" s="140"/>
      <c r="AC221" s="140"/>
      <c r="AD221" s="140"/>
      <c r="AE221" s="140"/>
      <c r="AF221" s="140"/>
      <c r="AG221" s="140"/>
      <c r="AH221" s="92" t="s">
        <v>47</v>
      </c>
      <c r="AI221" s="92" t="s">
        <v>150</v>
      </c>
      <c r="AJ221" s="92">
        <v>1</v>
      </c>
      <c r="AK221" s="92" t="s">
        <v>150</v>
      </c>
      <c r="AL221" s="92" t="s">
        <v>150</v>
      </c>
      <c r="AM221" s="92" t="s">
        <v>150</v>
      </c>
      <c r="AN221" s="92" t="s">
        <v>150</v>
      </c>
      <c r="AO221" s="92" t="s">
        <v>150</v>
      </c>
      <c r="AP221" s="92" t="s">
        <v>150</v>
      </c>
      <c r="AQ221" s="92" t="s">
        <v>150</v>
      </c>
      <c r="AR221" s="92" t="s">
        <v>150</v>
      </c>
      <c r="AS221" s="92" t="s">
        <v>150</v>
      </c>
      <c r="AT221" s="104">
        <v>1</v>
      </c>
      <c r="AU221" s="92" t="s">
        <v>150</v>
      </c>
      <c r="AV221" s="95">
        <v>12</v>
      </c>
      <c r="AW221" s="95" t="s">
        <v>150</v>
      </c>
      <c r="AX221" s="95" t="s">
        <v>150</v>
      </c>
      <c r="AY221" s="95" t="s">
        <v>150</v>
      </c>
      <c r="AZ221" s="95" t="s">
        <v>150</v>
      </c>
      <c r="BA221" s="95" t="s">
        <v>150</v>
      </c>
      <c r="BB221" s="95" t="s">
        <v>150</v>
      </c>
      <c r="BC221" s="95" t="s">
        <v>150</v>
      </c>
      <c r="BD221" s="95" t="s">
        <v>150</v>
      </c>
      <c r="BE221" s="95" t="s">
        <v>150</v>
      </c>
      <c r="BF221" s="95">
        <v>12</v>
      </c>
      <c r="BG221" s="140"/>
      <c r="BH221" s="140"/>
      <c r="BI221" s="140"/>
      <c r="BJ221" s="140"/>
      <c r="BK221" s="140"/>
      <c r="BL221" s="140"/>
      <c r="BM221" s="140"/>
      <c r="BN221" s="140"/>
    </row>
    <row r="222" spans="1:66" ht="21.75" customHeight="1">
      <c r="A222" s="141"/>
      <c r="B222" s="149"/>
      <c r="C222" s="141"/>
      <c r="D222" s="141"/>
      <c r="E222" s="141"/>
      <c r="F222" s="141"/>
      <c r="G222" s="141"/>
      <c r="H222" s="141"/>
      <c r="I222" s="141"/>
      <c r="J222" s="140"/>
      <c r="K222" s="140"/>
      <c r="L222" s="140"/>
      <c r="M222" s="140"/>
      <c r="N222" s="140"/>
      <c r="O222" s="140"/>
      <c r="P222" s="140"/>
      <c r="Q222" s="140"/>
      <c r="R222" s="140"/>
      <c r="S222" s="140"/>
      <c r="T222" s="140"/>
      <c r="U222" s="140"/>
      <c r="V222" s="140"/>
      <c r="W222" s="140"/>
      <c r="X222" s="141"/>
      <c r="Y222" s="141"/>
      <c r="Z222" s="143" t="s">
        <v>552</v>
      </c>
      <c r="AA222" s="143" t="s">
        <v>553</v>
      </c>
      <c r="AB222" s="143" t="s">
        <v>554</v>
      </c>
      <c r="AC222" s="143" t="s">
        <v>33</v>
      </c>
      <c r="AD222" s="143">
        <v>1</v>
      </c>
      <c r="AE222" s="143">
        <v>2020</v>
      </c>
      <c r="AF222" s="142">
        <v>44197</v>
      </c>
      <c r="AG222" s="142">
        <v>47848</v>
      </c>
      <c r="AH222" s="5" t="s">
        <v>35</v>
      </c>
      <c r="AI222" s="55" t="s">
        <v>150</v>
      </c>
      <c r="AJ222" s="55">
        <v>1</v>
      </c>
      <c r="AK222" s="6">
        <v>1</v>
      </c>
      <c r="AL222" s="6">
        <v>1</v>
      </c>
      <c r="AM222" s="6">
        <v>1</v>
      </c>
      <c r="AN222" s="6">
        <v>1</v>
      </c>
      <c r="AO222" s="6" t="s">
        <v>150</v>
      </c>
      <c r="AP222" s="6">
        <v>1</v>
      </c>
      <c r="AQ222" s="6" t="s">
        <v>150</v>
      </c>
      <c r="AR222" s="6">
        <v>1</v>
      </c>
      <c r="AS222" s="6" t="s">
        <v>150</v>
      </c>
      <c r="AT222" s="23">
        <v>8</v>
      </c>
      <c r="AU222" s="6" t="s">
        <v>150</v>
      </c>
      <c r="AV222" s="9">
        <v>108.4</v>
      </c>
      <c r="AW222" s="9">
        <v>111.7</v>
      </c>
      <c r="AX222" s="9">
        <v>115</v>
      </c>
      <c r="AY222" s="9">
        <v>118.5</v>
      </c>
      <c r="AZ222" s="9">
        <v>122</v>
      </c>
      <c r="BA222" s="9">
        <v>125.7</v>
      </c>
      <c r="BB222" s="9">
        <v>129.5</v>
      </c>
      <c r="BC222" s="9">
        <v>133.4</v>
      </c>
      <c r="BD222" s="9">
        <v>137.4</v>
      </c>
      <c r="BE222" s="9">
        <v>141.5</v>
      </c>
      <c r="BF222" s="9">
        <f>SUM(AU222:BE222)</f>
        <v>1243.1000000000001</v>
      </c>
      <c r="BG222" s="139" t="s">
        <v>547</v>
      </c>
      <c r="BH222" s="139" t="s">
        <v>42</v>
      </c>
      <c r="BI222" s="139"/>
      <c r="BJ222" s="139"/>
      <c r="BK222" s="139" t="s">
        <v>550</v>
      </c>
      <c r="BL222" s="139" t="s">
        <v>551</v>
      </c>
      <c r="BM222" s="139"/>
      <c r="BN222" s="139"/>
    </row>
    <row r="223" spans="1:66" ht="21.75" customHeight="1">
      <c r="A223" s="141"/>
      <c r="B223" s="150"/>
      <c r="C223" s="140"/>
      <c r="D223" s="140"/>
      <c r="E223" s="140"/>
      <c r="F223" s="140"/>
      <c r="G223" s="140"/>
      <c r="H223" s="140"/>
      <c r="I223" s="140"/>
      <c r="J223" s="88" t="s">
        <v>47</v>
      </c>
      <c r="K223" s="93" t="s">
        <v>150</v>
      </c>
      <c r="L223" s="110">
        <v>1</v>
      </c>
      <c r="M223" s="110" t="s">
        <v>150</v>
      </c>
      <c r="N223" s="110" t="s">
        <v>150</v>
      </c>
      <c r="O223" s="110" t="s">
        <v>150</v>
      </c>
      <c r="P223" s="110" t="s">
        <v>150</v>
      </c>
      <c r="Q223" s="110" t="s">
        <v>150</v>
      </c>
      <c r="R223" s="110" t="s">
        <v>150</v>
      </c>
      <c r="S223" s="110" t="s">
        <v>150</v>
      </c>
      <c r="T223" s="110" t="s">
        <v>150</v>
      </c>
      <c r="U223" s="110" t="s">
        <v>150</v>
      </c>
      <c r="V223" s="110">
        <v>1</v>
      </c>
      <c r="W223" s="92">
        <v>120.4</v>
      </c>
      <c r="X223" s="140"/>
      <c r="Y223" s="140"/>
      <c r="Z223" s="140"/>
      <c r="AA223" s="140"/>
      <c r="AB223" s="140"/>
      <c r="AC223" s="140"/>
      <c r="AD223" s="140"/>
      <c r="AE223" s="140"/>
      <c r="AF223" s="140"/>
      <c r="AG223" s="140"/>
      <c r="AH223" s="92" t="s">
        <v>47</v>
      </c>
      <c r="AI223" s="92" t="s">
        <v>150</v>
      </c>
      <c r="AJ223" s="92">
        <v>1</v>
      </c>
      <c r="AK223" s="92" t="s">
        <v>150</v>
      </c>
      <c r="AL223" s="92" t="s">
        <v>150</v>
      </c>
      <c r="AM223" s="92" t="s">
        <v>150</v>
      </c>
      <c r="AN223" s="92" t="s">
        <v>150</v>
      </c>
      <c r="AO223" s="92" t="s">
        <v>150</v>
      </c>
      <c r="AP223" s="92" t="s">
        <v>150</v>
      </c>
      <c r="AQ223" s="92" t="s">
        <v>150</v>
      </c>
      <c r="AR223" s="92" t="s">
        <v>150</v>
      </c>
      <c r="AS223" s="92" t="s">
        <v>150</v>
      </c>
      <c r="AT223" s="104">
        <v>1</v>
      </c>
      <c r="AU223" s="92" t="s">
        <v>150</v>
      </c>
      <c r="AV223" s="95">
        <v>108.4</v>
      </c>
      <c r="AW223" s="95" t="s">
        <v>150</v>
      </c>
      <c r="AX223" s="95" t="s">
        <v>150</v>
      </c>
      <c r="AY223" s="95" t="s">
        <v>150</v>
      </c>
      <c r="AZ223" s="95" t="s">
        <v>150</v>
      </c>
      <c r="BA223" s="95" t="s">
        <v>150</v>
      </c>
      <c r="BB223" s="95" t="s">
        <v>150</v>
      </c>
      <c r="BC223" s="95" t="s">
        <v>150</v>
      </c>
      <c r="BD223" s="95" t="s">
        <v>150</v>
      </c>
      <c r="BE223" s="95" t="s">
        <v>150</v>
      </c>
      <c r="BF223" s="95">
        <v>108.4</v>
      </c>
      <c r="BG223" s="140"/>
      <c r="BH223" s="140"/>
      <c r="BI223" s="140"/>
      <c r="BJ223" s="140"/>
      <c r="BK223" s="140"/>
      <c r="BL223" s="140"/>
      <c r="BM223" s="140"/>
      <c r="BN223" s="140"/>
    </row>
    <row r="224" spans="1:66" ht="21.75" customHeight="1">
      <c r="A224" s="141"/>
      <c r="B224" s="148" t="s">
        <v>555</v>
      </c>
      <c r="C224" s="143" t="s">
        <v>556</v>
      </c>
      <c r="D224" s="143" t="s">
        <v>557</v>
      </c>
      <c r="E224" s="151">
        <v>44927</v>
      </c>
      <c r="F224" s="151">
        <v>47848</v>
      </c>
      <c r="G224" s="151" t="s">
        <v>33</v>
      </c>
      <c r="H224" s="143">
        <v>0</v>
      </c>
      <c r="I224" s="143">
        <v>2020</v>
      </c>
      <c r="J224" s="143" t="s">
        <v>35</v>
      </c>
      <c r="K224" s="143" t="s">
        <v>150</v>
      </c>
      <c r="L224" s="143" t="s">
        <v>150</v>
      </c>
      <c r="M224" s="144" t="s">
        <v>150</v>
      </c>
      <c r="N224" s="171">
        <v>1</v>
      </c>
      <c r="O224" s="171">
        <v>1</v>
      </c>
      <c r="P224" s="171">
        <v>1</v>
      </c>
      <c r="Q224" s="171">
        <v>1</v>
      </c>
      <c r="R224" s="171">
        <v>1</v>
      </c>
      <c r="S224" s="171">
        <v>1</v>
      </c>
      <c r="T224" s="171">
        <v>1</v>
      </c>
      <c r="U224" s="171">
        <v>1</v>
      </c>
      <c r="V224" s="171">
        <v>8</v>
      </c>
      <c r="W224" s="168">
        <v>381.9</v>
      </c>
      <c r="X224" s="143" t="s">
        <v>376</v>
      </c>
      <c r="Y224" s="143" t="s">
        <v>503</v>
      </c>
      <c r="Z224" s="143" t="s">
        <v>558</v>
      </c>
      <c r="AA224" s="143" t="s">
        <v>559</v>
      </c>
      <c r="AB224" s="143" t="s">
        <v>560</v>
      </c>
      <c r="AC224" s="143" t="s">
        <v>58</v>
      </c>
      <c r="AD224" s="143">
        <v>0</v>
      </c>
      <c r="AE224" s="143">
        <v>2020</v>
      </c>
      <c r="AF224" s="142">
        <v>44197</v>
      </c>
      <c r="AG224" s="142">
        <v>45657</v>
      </c>
      <c r="AH224" s="5" t="s">
        <v>35</v>
      </c>
      <c r="AI224" s="55" t="s">
        <v>150</v>
      </c>
      <c r="AJ224" s="55">
        <v>0.2</v>
      </c>
      <c r="AK224" s="6">
        <v>0.4</v>
      </c>
      <c r="AL224" s="6">
        <v>0.6</v>
      </c>
      <c r="AM224" s="6">
        <v>1</v>
      </c>
      <c r="AN224" s="6" t="s">
        <v>150</v>
      </c>
      <c r="AO224" s="6" t="s">
        <v>150</v>
      </c>
      <c r="AP224" s="6" t="s">
        <v>150</v>
      </c>
      <c r="AQ224" s="6" t="s">
        <v>150</v>
      </c>
      <c r="AR224" s="6" t="s">
        <v>150</v>
      </c>
      <c r="AS224" s="6" t="s">
        <v>150</v>
      </c>
      <c r="AT224" s="23">
        <v>1</v>
      </c>
      <c r="AU224" s="6" t="s">
        <v>150</v>
      </c>
      <c r="AV224" s="9">
        <v>20.4</v>
      </c>
      <c r="AW224" s="9">
        <v>21</v>
      </c>
      <c r="AX224" s="9">
        <v>21.6</v>
      </c>
      <c r="AY224" s="9">
        <v>22.2</v>
      </c>
      <c r="AZ224" s="9" t="s">
        <v>150</v>
      </c>
      <c r="BA224" s="9" t="s">
        <v>150</v>
      </c>
      <c r="BB224" s="9" t="s">
        <v>150</v>
      </c>
      <c r="BC224" s="9" t="s">
        <v>150</v>
      </c>
      <c r="BD224" s="9" t="s">
        <v>150</v>
      </c>
      <c r="BE224" s="9" t="s">
        <v>150</v>
      </c>
      <c r="BF224" s="9">
        <f>SUM(AU224:BE224)</f>
        <v>85.2</v>
      </c>
      <c r="BG224" s="139" t="s">
        <v>41</v>
      </c>
      <c r="BH224" s="139" t="s">
        <v>42</v>
      </c>
      <c r="BI224" s="139" t="s">
        <v>561</v>
      </c>
      <c r="BJ224" s="139" t="s">
        <v>562</v>
      </c>
      <c r="BK224" s="139"/>
      <c r="BL224" s="139"/>
      <c r="BM224" s="139"/>
      <c r="BN224" s="139"/>
    </row>
    <row r="225" spans="1:66" ht="21.75" customHeight="1">
      <c r="A225" s="141"/>
      <c r="B225" s="149"/>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0"/>
      <c r="AA225" s="140"/>
      <c r="AB225" s="140"/>
      <c r="AC225" s="140"/>
      <c r="AD225" s="140"/>
      <c r="AE225" s="140"/>
      <c r="AF225" s="140"/>
      <c r="AG225" s="140"/>
      <c r="AH225" s="92" t="s">
        <v>47</v>
      </c>
      <c r="AI225" s="92" t="s">
        <v>150</v>
      </c>
      <c r="AJ225" s="92">
        <v>0.2</v>
      </c>
      <c r="AK225" s="92" t="s">
        <v>150</v>
      </c>
      <c r="AL225" s="92" t="s">
        <v>150</v>
      </c>
      <c r="AM225" s="92" t="s">
        <v>150</v>
      </c>
      <c r="AN225" s="92" t="s">
        <v>150</v>
      </c>
      <c r="AO225" s="92" t="s">
        <v>150</v>
      </c>
      <c r="AP225" s="92" t="s">
        <v>150</v>
      </c>
      <c r="AQ225" s="92" t="s">
        <v>150</v>
      </c>
      <c r="AR225" s="92" t="s">
        <v>150</v>
      </c>
      <c r="AS225" s="92" t="s">
        <v>150</v>
      </c>
      <c r="AT225" s="120">
        <v>0.2</v>
      </c>
      <c r="AU225" s="92" t="s">
        <v>150</v>
      </c>
      <c r="AV225" s="95">
        <v>20.4</v>
      </c>
      <c r="AW225" s="95" t="s">
        <v>150</v>
      </c>
      <c r="AX225" s="95" t="s">
        <v>150</v>
      </c>
      <c r="AY225" s="95" t="s">
        <v>150</v>
      </c>
      <c r="AZ225" s="95" t="s">
        <v>150</v>
      </c>
      <c r="BA225" s="95" t="s">
        <v>150</v>
      </c>
      <c r="BB225" s="95" t="s">
        <v>150</v>
      </c>
      <c r="BC225" s="95" t="s">
        <v>150</v>
      </c>
      <c r="BD225" s="95" t="s">
        <v>150</v>
      </c>
      <c r="BE225" s="95" t="s">
        <v>150</v>
      </c>
      <c r="BF225" s="95">
        <v>20.4</v>
      </c>
      <c r="BG225" s="140"/>
      <c r="BH225" s="140"/>
      <c r="BI225" s="140"/>
      <c r="BJ225" s="140"/>
      <c r="BK225" s="140"/>
      <c r="BL225" s="140"/>
      <c r="BM225" s="140"/>
      <c r="BN225" s="140"/>
    </row>
    <row r="226" spans="1:66" ht="21.75" customHeight="1">
      <c r="A226" s="141"/>
      <c r="B226" s="149"/>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3" t="s">
        <v>563</v>
      </c>
      <c r="AA226" s="143" t="s">
        <v>564</v>
      </c>
      <c r="AB226" s="143" t="s">
        <v>565</v>
      </c>
      <c r="AC226" s="143" t="s">
        <v>58</v>
      </c>
      <c r="AD226" s="143">
        <v>0</v>
      </c>
      <c r="AE226" s="143">
        <v>2020</v>
      </c>
      <c r="AF226" s="142">
        <v>44927</v>
      </c>
      <c r="AG226" s="142">
        <v>47848</v>
      </c>
      <c r="AH226" s="5" t="s">
        <v>35</v>
      </c>
      <c r="AI226" s="55" t="s">
        <v>150</v>
      </c>
      <c r="AJ226" s="55" t="s">
        <v>150</v>
      </c>
      <c r="AK226" s="6" t="s">
        <v>150</v>
      </c>
      <c r="AL226" s="6">
        <f>$AT$42/8</f>
        <v>0.125</v>
      </c>
      <c r="AM226" s="6">
        <v>0.25</v>
      </c>
      <c r="AN226" s="6">
        <v>0.375</v>
      </c>
      <c r="AO226" s="6">
        <v>0.5</v>
      </c>
      <c r="AP226" s="6">
        <v>0.625</v>
      </c>
      <c r="AQ226" s="6">
        <v>0.75</v>
      </c>
      <c r="AR226" s="6">
        <v>0.875</v>
      </c>
      <c r="AS226" s="6">
        <v>1</v>
      </c>
      <c r="AT226" s="23">
        <v>1</v>
      </c>
      <c r="AU226" s="6" t="s">
        <v>150</v>
      </c>
      <c r="AV226" s="9" t="s">
        <v>150</v>
      </c>
      <c r="AW226" s="9" t="s">
        <v>150</v>
      </c>
      <c r="AX226" s="9">
        <v>14.9</v>
      </c>
      <c r="AY226" s="9">
        <v>15.4</v>
      </c>
      <c r="AZ226" s="9">
        <v>15.8</v>
      </c>
      <c r="BA226" s="9">
        <v>16.2</v>
      </c>
      <c r="BB226" s="9">
        <v>16.6</v>
      </c>
      <c r="BC226" s="9">
        <v>17</v>
      </c>
      <c r="BD226" s="9">
        <v>17.4</v>
      </c>
      <c r="BE226" s="9">
        <v>17.8</v>
      </c>
      <c r="BF226" s="9">
        <f>SUM(AU226:BE226)</f>
        <v>131.10000000000002</v>
      </c>
      <c r="BG226" s="139" t="s">
        <v>41</v>
      </c>
      <c r="BH226" s="139" t="s">
        <v>42</v>
      </c>
      <c r="BI226" s="139" t="s">
        <v>561</v>
      </c>
      <c r="BJ226" s="139" t="s">
        <v>562</v>
      </c>
      <c r="BK226" s="139" t="s">
        <v>319</v>
      </c>
      <c r="BL226" s="139" t="s">
        <v>319</v>
      </c>
      <c r="BM226" s="139"/>
      <c r="BN226" s="139"/>
    </row>
    <row r="227" spans="1:66" ht="21.75" customHeight="1">
      <c r="A227" s="141"/>
      <c r="B227" s="149"/>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0"/>
      <c r="AA227" s="140"/>
      <c r="AB227" s="140"/>
      <c r="AC227" s="140"/>
      <c r="AD227" s="140"/>
      <c r="AE227" s="140"/>
      <c r="AF227" s="140"/>
      <c r="AG227" s="140"/>
      <c r="AH227" s="92" t="s">
        <v>47</v>
      </c>
      <c r="AI227" s="92" t="s">
        <v>150</v>
      </c>
      <c r="AJ227" s="92" t="s">
        <v>150</v>
      </c>
      <c r="AK227" s="92" t="s">
        <v>150</v>
      </c>
      <c r="AL227" s="92" t="s">
        <v>150</v>
      </c>
      <c r="AM227" s="92" t="s">
        <v>150</v>
      </c>
      <c r="AN227" s="92" t="s">
        <v>150</v>
      </c>
      <c r="AO227" s="92" t="s">
        <v>150</v>
      </c>
      <c r="AP227" s="92" t="s">
        <v>150</v>
      </c>
      <c r="AQ227" s="92" t="s">
        <v>150</v>
      </c>
      <c r="AR227" s="92" t="s">
        <v>150</v>
      </c>
      <c r="AS227" s="92" t="s">
        <v>150</v>
      </c>
      <c r="AT227" s="104" t="s">
        <v>150</v>
      </c>
      <c r="AU227" s="92" t="s">
        <v>150</v>
      </c>
      <c r="AV227" s="95" t="s">
        <v>150</v>
      </c>
      <c r="AW227" s="95" t="s">
        <v>150</v>
      </c>
      <c r="AX227" s="95" t="s">
        <v>150</v>
      </c>
      <c r="AY227" s="95" t="s">
        <v>150</v>
      </c>
      <c r="AZ227" s="95" t="s">
        <v>150</v>
      </c>
      <c r="BA227" s="95" t="s">
        <v>150</v>
      </c>
      <c r="BB227" s="95" t="s">
        <v>150</v>
      </c>
      <c r="BC227" s="95" t="s">
        <v>150</v>
      </c>
      <c r="BD227" s="95" t="s">
        <v>150</v>
      </c>
      <c r="BE227" s="95" t="s">
        <v>150</v>
      </c>
      <c r="BF227" s="95" t="s">
        <v>150</v>
      </c>
      <c r="BG227" s="140"/>
      <c r="BH227" s="140"/>
      <c r="BI227" s="140"/>
      <c r="BJ227" s="140"/>
      <c r="BK227" s="140"/>
      <c r="BL227" s="140"/>
      <c r="BM227" s="140"/>
      <c r="BN227" s="140"/>
    </row>
    <row r="228" spans="1:66" ht="21.75" customHeight="1">
      <c r="A228" s="141"/>
      <c r="B228" s="149"/>
      <c r="C228" s="141"/>
      <c r="D228" s="141"/>
      <c r="E228" s="141"/>
      <c r="F228" s="141"/>
      <c r="G228" s="141"/>
      <c r="H228" s="141"/>
      <c r="I228" s="141"/>
      <c r="J228" s="140"/>
      <c r="K228" s="140"/>
      <c r="L228" s="140"/>
      <c r="M228" s="140"/>
      <c r="N228" s="140"/>
      <c r="O228" s="140"/>
      <c r="P228" s="140"/>
      <c r="Q228" s="140"/>
      <c r="R228" s="140"/>
      <c r="S228" s="140"/>
      <c r="T228" s="140"/>
      <c r="U228" s="140"/>
      <c r="V228" s="140"/>
      <c r="W228" s="140"/>
      <c r="X228" s="141"/>
      <c r="Y228" s="141"/>
      <c r="Z228" s="143" t="s">
        <v>566</v>
      </c>
      <c r="AA228" s="143" t="s">
        <v>567</v>
      </c>
      <c r="AB228" s="143" t="s">
        <v>568</v>
      </c>
      <c r="AC228" s="143" t="s">
        <v>58</v>
      </c>
      <c r="AD228" s="143">
        <v>0</v>
      </c>
      <c r="AE228" s="143">
        <v>2020</v>
      </c>
      <c r="AF228" s="142">
        <v>44927</v>
      </c>
      <c r="AG228" s="142">
        <v>47848</v>
      </c>
      <c r="AH228" s="5" t="s">
        <v>35</v>
      </c>
      <c r="AI228" s="55" t="s">
        <v>150</v>
      </c>
      <c r="AJ228" s="55" t="s">
        <v>150</v>
      </c>
      <c r="AK228" s="6" t="s">
        <v>150</v>
      </c>
      <c r="AL228" s="6">
        <f>$AT$42/8</f>
        <v>0.125</v>
      </c>
      <c r="AM228" s="6">
        <v>0.25</v>
      </c>
      <c r="AN228" s="6">
        <v>0.375</v>
      </c>
      <c r="AO228" s="6">
        <v>0.5</v>
      </c>
      <c r="AP228" s="6">
        <v>0.625</v>
      </c>
      <c r="AQ228" s="6">
        <v>0.75</v>
      </c>
      <c r="AR228" s="6">
        <v>0.875</v>
      </c>
      <c r="AS228" s="6">
        <v>1</v>
      </c>
      <c r="AT228" s="23">
        <v>1</v>
      </c>
      <c r="AU228" s="6" t="s">
        <v>150</v>
      </c>
      <c r="AV228" s="9" t="s">
        <v>150</v>
      </c>
      <c r="AW228" s="9" t="s">
        <v>150</v>
      </c>
      <c r="AX228" s="9">
        <v>18.6</v>
      </c>
      <c r="AY228" s="9">
        <v>19.2</v>
      </c>
      <c r="AZ228" s="9">
        <v>19.8</v>
      </c>
      <c r="BA228" s="9">
        <v>20.4</v>
      </c>
      <c r="BB228" s="9">
        <v>21</v>
      </c>
      <c r="BC228" s="9">
        <v>21.6</v>
      </c>
      <c r="BD228" s="9">
        <v>22.2</v>
      </c>
      <c r="BE228" s="9">
        <v>22.8</v>
      </c>
      <c r="BF228" s="9">
        <f>SUM(AU228:BE228)</f>
        <v>165.6</v>
      </c>
      <c r="BG228" s="139" t="s">
        <v>41</v>
      </c>
      <c r="BH228" s="139" t="s">
        <v>42</v>
      </c>
      <c r="BI228" s="139" t="s">
        <v>561</v>
      </c>
      <c r="BJ228" s="139" t="s">
        <v>562</v>
      </c>
      <c r="BK228" s="139"/>
      <c r="BL228" s="139"/>
      <c r="BM228" s="139"/>
      <c r="BN228" s="139"/>
    </row>
    <row r="229" spans="1:66" ht="21.75" customHeight="1">
      <c r="A229" s="141"/>
      <c r="B229" s="150"/>
      <c r="C229" s="140"/>
      <c r="D229" s="140"/>
      <c r="E229" s="140"/>
      <c r="F229" s="140"/>
      <c r="G229" s="140"/>
      <c r="H229" s="140"/>
      <c r="I229" s="140"/>
      <c r="J229" s="88" t="s">
        <v>47</v>
      </c>
      <c r="K229" s="93" t="s">
        <v>150</v>
      </c>
      <c r="L229" s="93" t="s">
        <v>150</v>
      </c>
      <c r="M229" s="97" t="s">
        <v>150</v>
      </c>
      <c r="N229" s="110" t="s">
        <v>150</v>
      </c>
      <c r="O229" s="110" t="s">
        <v>150</v>
      </c>
      <c r="P229" s="110" t="s">
        <v>150</v>
      </c>
      <c r="Q229" s="110" t="s">
        <v>150</v>
      </c>
      <c r="R229" s="110" t="s">
        <v>150</v>
      </c>
      <c r="S229" s="110" t="s">
        <v>150</v>
      </c>
      <c r="T229" s="110" t="s">
        <v>150</v>
      </c>
      <c r="U229" s="110" t="s">
        <v>150</v>
      </c>
      <c r="V229" s="110" t="s">
        <v>150</v>
      </c>
      <c r="W229" s="95">
        <v>20.4</v>
      </c>
      <c r="X229" s="140"/>
      <c r="Y229" s="140"/>
      <c r="Z229" s="140"/>
      <c r="AA229" s="140"/>
      <c r="AB229" s="140"/>
      <c r="AC229" s="140"/>
      <c r="AD229" s="140"/>
      <c r="AE229" s="140"/>
      <c r="AF229" s="140"/>
      <c r="AG229" s="140"/>
      <c r="AH229" s="92" t="s">
        <v>47</v>
      </c>
      <c r="AI229" s="92" t="s">
        <v>150</v>
      </c>
      <c r="AJ229" s="92" t="s">
        <v>150</v>
      </c>
      <c r="AK229" s="92" t="s">
        <v>150</v>
      </c>
      <c r="AL229" s="92" t="s">
        <v>150</v>
      </c>
      <c r="AM229" s="92" t="s">
        <v>150</v>
      </c>
      <c r="AN229" s="92" t="s">
        <v>150</v>
      </c>
      <c r="AO229" s="92" t="s">
        <v>150</v>
      </c>
      <c r="AP229" s="92" t="s">
        <v>150</v>
      </c>
      <c r="AQ229" s="92" t="s">
        <v>150</v>
      </c>
      <c r="AR229" s="92" t="s">
        <v>150</v>
      </c>
      <c r="AS229" s="92" t="s">
        <v>150</v>
      </c>
      <c r="AT229" s="104" t="s">
        <v>150</v>
      </c>
      <c r="AU229" s="92" t="s">
        <v>150</v>
      </c>
      <c r="AV229" s="95" t="s">
        <v>150</v>
      </c>
      <c r="AW229" s="95" t="s">
        <v>150</v>
      </c>
      <c r="AX229" s="95" t="s">
        <v>150</v>
      </c>
      <c r="AY229" s="95" t="s">
        <v>150</v>
      </c>
      <c r="AZ229" s="95" t="s">
        <v>150</v>
      </c>
      <c r="BA229" s="95" t="s">
        <v>150</v>
      </c>
      <c r="BB229" s="95" t="s">
        <v>150</v>
      </c>
      <c r="BC229" s="95" t="s">
        <v>150</v>
      </c>
      <c r="BD229" s="95" t="s">
        <v>150</v>
      </c>
      <c r="BE229" s="95" t="s">
        <v>150</v>
      </c>
      <c r="BF229" s="95" t="s">
        <v>150</v>
      </c>
      <c r="BG229" s="140"/>
      <c r="BH229" s="140"/>
      <c r="BI229" s="140"/>
      <c r="BJ229" s="140"/>
      <c r="BK229" s="140"/>
      <c r="BL229" s="140"/>
      <c r="BM229" s="140"/>
      <c r="BN229" s="140"/>
    </row>
    <row r="230" spans="1:66" ht="18" customHeight="1">
      <c r="A230" s="141"/>
      <c r="B230" s="182" t="s">
        <v>569</v>
      </c>
      <c r="C230" s="181" t="s">
        <v>570</v>
      </c>
      <c r="D230" s="181" t="s">
        <v>571</v>
      </c>
      <c r="E230" s="183">
        <v>44197</v>
      </c>
      <c r="F230" s="183">
        <v>47848</v>
      </c>
      <c r="G230" s="183" t="s">
        <v>58</v>
      </c>
      <c r="H230" s="179">
        <v>0</v>
      </c>
      <c r="I230" s="181">
        <v>2020</v>
      </c>
      <c r="J230" s="181" t="s">
        <v>35</v>
      </c>
      <c r="K230" s="181" t="s">
        <v>150</v>
      </c>
      <c r="L230" s="179">
        <v>0.2</v>
      </c>
      <c r="M230" s="179">
        <v>0.3</v>
      </c>
      <c r="N230" s="179">
        <v>0.4</v>
      </c>
      <c r="O230" s="179">
        <v>0.5</v>
      </c>
      <c r="P230" s="179">
        <v>0.6</v>
      </c>
      <c r="Q230" s="179">
        <v>0.7</v>
      </c>
      <c r="R230" s="179">
        <v>0.8</v>
      </c>
      <c r="S230" s="179">
        <v>0.9</v>
      </c>
      <c r="T230" s="179">
        <v>1</v>
      </c>
      <c r="U230" s="179">
        <v>1</v>
      </c>
      <c r="V230" s="179">
        <v>1</v>
      </c>
      <c r="W230" s="180">
        <v>430</v>
      </c>
      <c r="X230" s="181" t="s">
        <v>376</v>
      </c>
      <c r="Y230" s="181" t="s">
        <v>503</v>
      </c>
      <c r="Z230" s="143" t="s">
        <v>572</v>
      </c>
      <c r="AA230" s="143" t="s">
        <v>573</v>
      </c>
      <c r="AB230" s="143" t="s">
        <v>574</v>
      </c>
      <c r="AC230" s="143" t="s">
        <v>58</v>
      </c>
      <c r="AD230" s="143">
        <v>0</v>
      </c>
      <c r="AE230" s="143">
        <v>2020</v>
      </c>
      <c r="AF230" s="142">
        <v>44197</v>
      </c>
      <c r="AG230" s="142">
        <v>44926</v>
      </c>
      <c r="AH230" s="5" t="s">
        <v>35</v>
      </c>
      <c r="AI230" s="55" t="s">
        <v>150</v>
      </c>
      <c r="AJ230" s="55">
        <v>0.5</v>
      </c>
      <c r="AK230" s="6">
        <v>1</v>
      </c>
      <c r="AL230" s="6" t="s">
        <v>150</v>
      </c>
      <c r="AM230" s="6" t="s">
        <v>150</v>
      </c>
      <c r="AN230" s="6" t="s">
        <v>150</v>
      </c>
      <c r="AO230" s="6" t="s">
        <v>150</v>
      </c>
      <c r="AP230" s="6" t="s">
        <v>150</v>
      </c>
      <c r="AQ230" s="6" t="s">
        <v>150</v>
      </c>
      <c r="AR230" s="6" t="s">
        <v>150</v>
      </c>
      <c r="AS230" s="6" t="s">
        <v>150</v>
      </c>
      <c r="AT230" s="23">
        <v>1</v>
      </c>
      <c r="AU230" s="6" t="s">
        <v>150</v>
      </c>
      <c r="AV230" s="9">
        <v>25</v>
      </c>
      <c r="AW230" s="9">
        <v>25</v>
      </c>
      <c r="AX230" s="9" t="s">
        <v>150</v>
      </c>
      <c r="AY230" s="9" t="s">
        <v>150</v>
      </c>
      <c r="AZ230" s="9" t="s">
        <v>150</v>
      </c>
      <c r="BA230" s="9" t="s">
        <v>150</v>
      </c>
      <c r="BB230" s="9" t="s">
        <v>150</v>
      </c>
      <c r="BC230" s="9" t="s">
        <v>150</v>
      </c>
      <c r="BD230" s="9" t="s">
        <v>150</v>
      </c>
      <c r="BE230" s="9" t="s">
        <v>150</v>
      </c>
      <c r="BF230" s="9">
        <f>SUM(AU230:BE230)</f>
        <v>50</v>
      </c>
      <c r="BG230" s="139" t="s">
        <v>41</v>
      </c>
      <c r="BH230" s="139" t="s">
        <v>42</v>
      </c>
      <c r="BI230" s="139" t="s">
        <v>43</v>
      </c>
      <c r="BJ230" s="139" t="s">
        <v>575</v>
      </c>
      <c r="BK230" s="139" t="s">
        <v>319</v>
      </c>
      <c r="BL230" s="139"/>
      <c r="BM230" s="139"/>
      <c r="BN230" s="139"/>
    </row>
    <row r="231" spans="1:66" ht="18" customHeight="1">
      <c r="A231" s="141"/>
      <c r="B231" s="149"/>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0"/>
      <c r="AA231" s="140"/>
      <c r="AB231" s="140"/>
      <c r="AC231" s="140"/>
      <c r="AD231" s="140"/>
      <c r="AE231" s="140"/>
      <c r="AF231" s="140"/>
      <c r="AG231" s="140"/>
      <c r="AH231" s="92" t="s">
        <v>47</v>
      </c>
      <c r="AI231" s="92" t="s">
        <v>150</v>
      </c>
      <c r="AJ231" s="92">
        <v>0.5</v>
      </c>
      <c r="AK231" s="92" t="s">
        <v>150</v>
      </c>
      <c r="AL231" s="92" t="s">
        <v>150</v>
      </c>
      <c r="AM231" s="92" t="s">
        <v>150</v>
      </c>
      <c r="AN231" s="92" t="s">
        <v>150</v>
      </c>
      <c r="AO231" s="92" t="s">
        <v>150</v>
      </c>
      <c r="AP231" s="92" t="s">
        <v>150</v>
      </c>
      <c r="AQ231" s="92" t="s">
        <v>150</v>
      </c>
      <c r="AR231" s="92" t="s">
        <v>150</v>
      </c>
      <c r="AS231" s="92" t="s">
        <v>150</v>
      </c>
      <c r="AT231" s="120">
        <v>0.3</v>
      </c>
      <c r="AU231" s="92" t="s">
        <v>150</v>
      </c>
      <c r="AV231" s="95">
        <v>25</v>
      </c>
      <c r="AW231" s="95" t="s">
        <v>150</v>
      </c>
      <c r="AX231" s="95" t="s">
        <v>150</v>
      </c>
      <c r="AY231" s="95" t="s">
        <v>150</v>
      </c>
      <c r="AZ231" s="95" t="s">
        <v>150</v>
      </c>
      <c r="BA231" s="95" t="s">
        <v>150</v>
      </c>
      <c r="BB231" s="95" t="s">
        <v>150</v>
      </c>
      <c r="BC231" s="95" t="s">
        <v>150</v>
      </c>
      <c r="BD231" s="95" t="s">
        <v>150</v>
      </c>
      <c r="BE231" s="95" t="s">
        <v>150</v>
      </c>
      <c r="BF231" s="95">
        <v>25</v>
      </c>
      <c r="BG231" s="140"/>
      <c r="BH231" s="140"/>
      <c r="BI231" s="140"/>
      <c r="BJ231" s="140"/>
      <c r="BK231" s="140"/>
      <c r="BL231" s="140"/>
      <c r="BM231" s="140"/>
      <c r="BN231" s="140"/>
    </row>
    <row r="232" spans="1:66" ht="18" customHeight="1">
      <c r="A232" s="141"/>
      <c r="B232" s="149"/>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3" t="s">
        <v>576</v>
      </c>
      <c r="AA232" s="143" t="s">
        <v>577</v>
      </c>
      <c r="AB232" s="143" t="s">
        <v>578</v>
      </c>
      <c r="AC232" s="143" t="s">
        <v>58</v>
      </c>
      <c r="AD232" s="143">
        <v>0</v>
      </c>
      <c r="AE232" s="143">
        <v>2020</v>
      </c>
      <c r="AF232" s="142">
        <v>44197</v>
      </c>
      <c r="AG232" s="142">
        <v>45291</v>
      </c>
      <c r="AH232" s="5" t="s">
        <v>35</v>
      </c>
      <c r="AI232" s="55" t="s">
        <v>150</v>
      </c>
      <c r="AJ232" s="55">
        <v>0.3</v>
      </c>
      <c r="AK232" s="6">
        <v>0.5</v>
      </c>
      <c r="AL232" s="6">
        <v>1</v>
      </c>
      <c r="AM232" s="6" t="s">
        <v>150</v>
      </c>
      <c r="AN232" s="6" t="s">
        <v>150</v>
      </c>
      <c r="AO232" s="6" t="s">
        <v>150</v>
      </c>
      <c r="AP232" s="6" t="s">
        <v>150</v>
      </c>
      <c r="AQ232" s="6" t="s">
        <v>150</v>
      </c>
      <c r="AR232" s="6" t="s">
        <v>150</v>
      </c>
      <c r="AS232" s="6" t="s">
        <v>150</v>
      </c>
      <c r="AT232" s="23">
        <v>1</v>
      </c>
      <c r="AU232" s="6" t="s">
        <v>150</v>
      </c>
      <c r="AV232" s="9">
        <v>25</v>
      </c>
      <c r="AW232" s="9">
        <v>25</v>
      </c>
      <c r="AX232" s="9">
        <v>300</v>
      </c>
      <c r="AY232" s="9" t="s">
        <v>150</v>
      </c>
      <c r="AZ232" s="9" t="s">
        <v>150</v>
      </c>
      <c r="BA232" s="9" t="s">
        <v>150</v>
      </c>
      <c r="BB232" s="9" t="s">
        <v>150</v>
      </c>
      <c r="BC232" s="9" t="s">
        <v>150</v>
      </c>
      <c r="BD232" s="9" t="s">
        <v>150</v>
      </c>
      <c r="BE232" s="9" t="s">
        <v>150</v>
      </c>
      <c r="BF232" s="9">
        <f>SUM(AU232:BE232)</f>
        <v>350</v>
      </c>
      <c r="BG232" s="139" t="s">
        <v>41</v>
      </c>
      <c r="BH232" s="139" t="s">
        <v>42</v>
      </c>
      <c r="BI232" s="139" t="s">
        <v>43</v>
      </c>
      <c r="BJ232" s="139" t="s">
        <v>575</v>
      </c>
      <c r="BK232" s="139" t="s">
        <v>319</v>
      </c>
      <c r="BL232" s="139"/>
      <c r="BM232" s="139"/>
      <c r="BN232" s="139"/>
    </row>
    <row r="233" spans="1:66" ht="18" customHeight="1">
      <c r="A233" s="141"/>
      <c r="B233" s="149"/>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0"/>
      <c r="AA233" s="140"/>
      <c r="AB233" s="140"/>
      <c r="AC233" s="140"/>
      <c r="AD233" s="140"/>
      <c r="AE233" s="140"/>
      <c r="AF233" s="140"/>
      <c r="AG233" s="140"/>
      <c r="AH233" s="92" t="s">
        <v>47</v>
      </c>
      <c r="AI233" s="92" t="s">
        <v>150</v>
      </c>
      <c r="AJ233" s="92">
        <v>0.3</v>
      </c>
      <c r="AK233" s="92" t="s">
        <v>150</v>
      </c>
      <c r="AL233" s="92" t="s">
        <v>150</v>
      </c>
      <c r="AM233" s="92" t="s">
        <v>150</v>
      </c>
      <c r="AN233" s="92" t="s">
        <v>150</v>
      </c>
      <c r="AO233" s="92" t="s">
        <v>150</v>
      </c>
      <c r="AP233" s="92" t="s">
        <v>150</v>
      </c>
      <c r="AQ233" s="92" t="s">
        <v>150</v>
      </c>
      <c r="AR233" s="92" t="s">
        <v>150</v>
      </c>
      <c r="AS233" s="92" t="s">
        <v>150</v>
      </c>
      <c r="AT233" s="120">
        <v>0.3</v>
      </c>
      <c r="AU233" s="92" t="s">
        <v>150</v>
      </c>
      <c r="AV233" s="95">
        <v>25</v>
      </c>
      <c r="AW233" s="95" t="s">
        <v>150</v>
      </c>
      <c r="AX233" s="95" t="s">
        <v>150</v>
      </c>
      <c r="AY233" s="95" t="s">
        <v>150</v>
      </c>
      <c r="AZ233" s="95" t="s">
        <v>150</v>
      </c>
      <c r="BA233" s="95" t="s">
        <v>150</v>
      </c>
      <c r="BB233" s="95" t="s">
        <v>150</v>
      </c>
      <c r="BC233" s="95" t="s">
        <v>150</v>
      </c>
      <c r="BD233" s="95" t="s">
        <v>150</v>
      </c>
      <c r="BE233" s="95" t="s">
        <v>150</v>
      </c>
      <c r="BF233" s="95">
        <v>25</v>
      </c>
      <c r="BG233" s="140"/>
      <c r="BH233" s="140"/>
      <c r="BI233" s="140"/>
      <c r="BJ233" s="140"/>
      <c r="BK233" s="140"/>
      <c r="BL233" s="140"/>
      <c r="BM233" s="140"/>
      <c r="BN233" s="140"/>
    </row>
    <row r="234" spans="1:66" ht="18" customHeight="1">
      <c r="A234" s="141"/>
      <c r="B234" s="149"/>
      <c r="C234" s="141"/>
      <c r="D234" s="141"/>
      <c r="E234" s="141"/>
      <c r="F234" s="141"/>
      <c r="G234" s="141"/>
      <c r="H234" s="141"/>
      <c r="I234" s="141"/>
      <c r="J234" s="140"/>
      <c r="K234" s="140"/>
      <c r="L234" s="140"/>
      <c r="M234" s="140"/>
      <c r="N234" s="140"/>
      <c r="O234" s="140"/>
      <c r="P234" s="140"/>
      <c r="Q234" s="140"/>
      <c r="R234" s="140"/>
      <c r="S234" s="140"/>
      <c r="T234" s="140"/>
      <c r="U234" s="140"/>
      <c r="V234" s="140"/>
      <c r="W234" s="140"/>
      <c r="X234" s="141"/>
      <c r="Y234" s="141"/>
      <c r="Z234" s="143" t="s">
        <v>579</v>
      </c>
      <c r="AA234" s="143" t="s">
        <v>580</v>
      </c>
      <c r="AB234" s="143" t="s">
        <v>581</v>
      </c>
      <c r="AC234" s="143" t="s">
        <v>58</v>
      </c>
      <c r="AD234" s="143">
        <v>0</v>
      </c>
      <c r="AE234" s="143">
        <v>2020</v>
      </c>
      <c r="AF234" s="142">
        <v>44197</v>
      </c>
      <c r="AG234" s="142">
        <v>45291</v>
      </c>
      <c r="AH234" s="5" t="s">
        <v>35</v>
      </c>
      <c r="AI234" s="55" t="s">
        <v>150</v>
      </c>
      <c r="AJ234" s="55">
        <v>0.3</v>
      </c>
      <c r="AK234" s="6">
        <v>0.5</v>
      </c>
      <c r="AL234" s="6">
        <v>1</v>
      </c>
      <c r="AM234" s="6" t="s">
        <v>150</v>
      </c>
      <c r="AN234" s="6" t="s">
        <v>150</v>
      </c>
      <c r="AO234" s="6" t="s">
        <v>150</v>
      </c>
      <c r="AP234" s="6" t="s">
        <v>150</v>
      </c>
      <c r="AQ234" s="6" t="s">
        <v>150</v>
      </c>
      <c r="AR234" s="6" t="s">
        <v>150</v>
      </c>
      <c r="AS234" s="6" t="s">
        <v>150</v>
      </c>
      <c r="AT234" s="23">
        <v>1</v>
      </c>
      <c r="AU234" s="6" t="s">
        <v>150</v>
      </c>
      <c r="AV234" s="9">
        <v>9.7</v>
      </c>
      <c r="AW234" s="9">
        <v>10</v>
      </c>
      <c r="AX234" s="9">
        <v>10.3</v>
      </c>
      <c r="AY234" s="9" t="s">
        <v>150</v>
      </c>
      <c r="AZ234" s="9" t="s">
        <v>150</v>
      </c>
      <c r="BA234" s="9" t="s">
        <v>150</v>
      </c>
      <c r="BB234" s="9" t="s">
        <v>150</v>
      </c>
      <c r="BC234" s="9" t="s">
        <v>150</v>
      </c>
      <c r="BD234" s="9" t="s">
        <v>150</v>
      </c>
      <c r="BE234" s="9" t="s">
        <v>150</v>
      </c>
      <c r="BF234" s="9">
        <f>SUM(AU234:BE234)</f>
        <v>30</v>
      </c>
      <c r="BG234" s="139" t="s">
        <v>41</v>
      </c>
      <c r="BH234" s="139" t="s">
        <v>42</v>
      </c>
      <c r="BI234" s="139" t="s">
        <v>43</v>
      </c>
      <c r="BJ234" s="139" t="s">
        <v>575</v>
      </c>
      <c r="BK234" s="139" t="s">
        <v>319</v>
      </c>
      <c r="BL234" s="139"/>
      <c r="BM234" s="139"/>
      <c r="BN234" s="139"/>
    </row>
    <row r="235" spans="1:66" ht="18" customHeight="1">
      <c r="A235" s="141"/>
      <c r="B235" s="150"/>
      <c r="C235" s="140"/>
      <c r="D235" s="140"/>
      <c r="E235" s="140"/>
      <c r="F235" s="140"/>
      <c r="G235" s="140"/>
      <c r="H235" s="140"/>
      <c r="I235" s="140"/>
      <c r="J235" s="88" t="s">
        <v>47</v>
      </c>
      <c r="K235" s="111" t="s">
        <v>150</v>
      </c>
      <c r="L235" s="112">
        <v>0.2</v>
      </c>
      <c r="M235" s="112" t="s">
        <v>150</v>
      </c>
      <c r="N235" s="112" t="s">
        <v>150</v>
      </c>
      <c r="O235" s="112" t="s">
        <v>150</v>
      </c>
      <c r="P235" s="112" t="s">
        <v>150</v>
      </c>
      <c r="Q235" s="112" t="s">
        <v>150</v>
      </c>
      <c r="R235" s="112" t="s">
        <v>150</v>
      </c>
      <c r="S235" s="112" t="s">
        <v>150</v>
      </c>
      <c r="T235" s="112" t="s">
        <v>150</v>
      </c>
      <c r="U235" s="112" t="s">
        <v>150</v>
      </c>
      <c r="V235" s="112">
        <v>0.2</v>
      </c>
      <c r="W235" s="113">
        <v>59.7</v>
      </c>
      <c r="X235" s="140"/>
      <c r="Y235" s="140"/>
      <c r="Z235" s="140"/>
      <c r="AA235" s="140"/>
      <c r="AB235" s="140"/>
      <c r="AC235" s="140"/>
      <c r="AD235" s="140"/>
      <c r="AE235" s="140"/>
      <c r="AF235" s="140"/>
      <c r="AG235" s="140"/>
      <c r="AH235" s="92" t="s">
        <v>47</v>
      </c>
      <c r="AI235" s="92" t="s">
        <v>150</v>
      </c>
      <c r="AJ235" s="92">
        <v>0.3</v>
      </c>
      <c r="AK235" s="92" t="s">
        <v>150</v>
      </c>
      <c r="AL235" s="92" t="s">
        <v>150</v>
      </c>
      <c r="AM235" s="92" t="s">
        <v>150</v>
      </c>
      <c r="AN235" s="92" t="s">
        <v>150</v>
      </c>
      <c r="AO235" s="92" t="s">
        <v>150</v>
      </c>
      <c r="AP235" s="92" t="s">
        <v>150</v>
      </c>
      <c r="AQ235" s="92" t="s">
        <v>150</v>
      </c>
      <c r="AR235" s="92" t="s">
        <v>150</v>
      </c>
      <c r="AS235" s="92" t="s">
        <v>150</v>
      </c>
      <c r="AT235" s="120">
        <v>0.3</v>
      </c>
      <c r="AU235" s="92" t="s">
        <v>150</v>
      </c>
      <c r="AV235" s="95">
        <v>9.7</v>
      </c>
      <c r="AW235" s="95" t="s">
        <v>150</v>
      </c>
      <c r="AX235" s="95" t="s">
        <v>150</v>
      </c>
      <c r="AY235" s="95" t="s">
        <v>150</v>
      </c>
      <c r="AZ235" s="95" t="s">
        <v>150</v>
      </c>
      <c r="BA235" s="95" t="s">
        <v>150</v>
      </c>
      <c r="BB235" s="95" t="s">
        <v>150</v>
      </c>
      <c r="BC235" s="95" t="s">
        <v>150</v>
      </c>
      <c r="BD235" s="95" t="s">
        <v>150</v>
      </c>
      <c r="BE235" s="95" t="s">
        <v>150</v>
      </c>
      <c r="BF235" s="95">
        <v>9.7</v>
      </c>
      <c r="BG235" s="140"/>
      <c r="BH235" s="140"/>
      <c r="BI235" s="140"/>
      <c r="BJ235" s="140"/>
      <c r="BK235" s="140"/>
      <c r="BL235" s="140"/>
      <c r="BM235" s="140"/>
      <c r="BN235" s="140"/>
    </row>
    <row r="236" spans="1:66" ht="20.25" customHeight="1">
      <c r="A236" s="141"/>
      <c r="B236" s="148" t="s">
        <v>582</v>
      </c>
      <c r="C236" s="143" t="s">
        <v>583</v>
      </c>
      <c r="D236" s="143" t="s">
        <v>584</v>
      </c>
      <c r="E236" s="142">
        <v>44348</v>
      </c>
      <c r="F236" s="142">
        <v>45657</v>
      </c>
      <c r="G236" s="142" t="s">
        <v>58</v>
      </c>
      <c r="H236" s="144">
        <v>0</v>
      </c>
      <c r="I236" s="143">
        <v>2020</v>
      </c>
      <c r="J236" s="143" t="s">
        <v>35</v>
      </c>
      <c r="K236" s="144" t="s">
        <v>150</v>
      </c>
      <c r="L236" s="144">
        <v>0.25</v>
      </c>
      <c r="M236" s="166">
        <v>0.5</v>
      </c>
      <c r="N236" s="166">
        <v>0.75</v>
      </c>
      <c r="O236" s="166">
        <v>1</v>
      </c>
      <c r="P236" s="139" t="s">
        <v>150</v>
      </c>
      <c r="Q236" s="139" t="s">
        <v>150</v>
      </c>
      <c r="R236" s="139" t="s">
        <v>150</v>
      </c>
      <c r="S236" s="139" t="s">
        <v>150</v>
      </c>
      <c r="T236" s="139" t="s">
        <v>150</v>
      </c>
      <c r="U236" s="139" t="s">
        <v>150</v>
      </c>
      <c r="V236" s="166">
        <v>1</v>
      </c>
      <c r="W236" s="168">
        <v>2060</v>
      </c>
      <c r="X236" s="143" t="s">
        <v>376</v>
      </c>
      <c r="Y236" s="143" t="s">
        <v>503</v>
      </c>
      <c r="Z236" s="143" t="s">
        <v>585</v>
      </c>
      <c r="AA236" s="143" t="s">
        <v>586</v>
      </c>
      <c r="AB236" s="143" t="s">
        <v>587</v>
      </c>
      <c r="AC236" s="143" t="s">
        <v>54</v>
      </c>
      <c r="AD236" s="143">
        <v>0</v>
      </c>
      <c r="AE236" s="143">
        <v>2020</v>
      </c>
      <c r="AF236" s="142">
        <v>44287</v>
      </c>
      <c r="AG236" s="142">
        <v>45657</v>
      </c>
      <c r="AH236" s="5" t="s">
        <v>35</v>
      </c>
      <c r="AI236" s="55" t="s">
        <v>150</v>
      </c>
      <c r="AJ236" s="55">
        <v>0.25</v>
      </c>
      <c r="AK236" s="6">
        <v>0.5</v>
      </c>
      <c r="AL236" s="6">
        <v>0.75</v>
      </c>
      <c r="AM236" s="6">
        <v>1</v>
      </c>
      <c r="AN236" s="6" t="s">
        <v>150</v>
      </c>
      <c r="AO236" s="6" t="s">
        <v>150</v>
      </c>
      <c r="AP236" s="6" t="s">
        <v>150</v>
      </c>
      <c r="AQ236" s="6" t="s">
        <v>150</v>
      </c>
      <c r="AR236" s="6" t="s">
        <v>150</v>
      </c>
      <c r="AS236" s="6" t="s">
        <v>150</v>
      </c>
      <c r="AT236" s="23">
        <v>1</v>
      </c>
      <c r="AU236" s="6" t="s">
        <v>150</v>
      </c>
      <c r="AV236" s="9">
        <v>10</v>
      </c>
      <c r="AW236" s="9">
        <v>10</v>
      </c>
      <c r="AX236" s="9">
        <v>10</v>
      </c>
      <c r="AY236" s="9">
        <v>10</v>
      </c>
      <c r="AZ236" s="9" t="s">
        <v>150</v>
      </c>
      <c r="BA236" s="9" t="s">
        <v>150</v>
      </c>
      <c r="BB236" s="9" t="s">
        <v>150</v>
      </c>
      <c r="BC236" s="9" t="s">
        <v>150</v>
      </c>
      <c r="BD236" s="9" t="s">
        <v>150</v>
      </c>
      <c r="BE236" s="9" t="s">
        <v>150</v>
      </c>
      <c r="BF236" s="9">
        <f>SUM(AU236:BE236)</f>
        <v>40</v>
      </c>
      <c r="BG236" s="139" t="s">
        <v>41</v>
      </c>
      <c r="BH236" s="139" t="s">
        <v>176</v>
      </c>
      <c r="BI236" s="139" t="s">
        <v>177</v>
      </c>
      <c r="BJ236" s="139"/>
      <c r="BK236" s="139" t="s">
        <v>41</v>
      </c>
      <c r="BL236" s="139" t="s">
        <v>42</v>
      </c>
      <c r="BM236" s="139"/>
      <c r="BN236" s="139"/>
    </row>
    <row r="237" spans="1:66" ht="20.25" customHeight="1">
      <c r="A237" s="141"/>
      <c r="B237" s="149"/>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0"/>
      <c r="AA237" s="140"/>
      <c r="AB237" s="140"/>
      <c r="AC237" s="140"/>
      <c r="AD237" s="140"/>
      <c r="AE237" s="140"/>
      <c r="AF237" s="140"/>
      <c r="AG237" s="140"/>
      <c r="AH237" s="92" t="s">
        <v>47</v>
      </c>
      <c r="AI237" s="92" t="s">
        <v>150</v>
      </c>
      <c r="AJ237" s="92">
        <v>0.25</v>
      </c>
      <c r="AK237" s="92" t="s">
        <v>150</v>
      </c>
      <c r="AL237" s="92" t="s">
        <v>150</v>
      </c>
      <c r="AM237" s="92" t="s">
        <v>150</v>
      </c>
      <c r="AN237" s="92" t="s">
        <v>150</v>
      </c>
      <c r="AO237" s="92" t="s">
        <v>150</v>
      </c>
      <c r="AP237" s="92" t="s">
        <v>150</v>
      </c>
      <c r="AQ237" s="92" t="s">
        <v>150</v>
      </c>
      <c r="AR237" s="92" t="s">
        <v>150</v>
      </c>
      <c r="AS237" s="92" t="s">
        <v>150</v>
      </c>
      <c r="AT237" s="92">
        <v>0.25</v>
      </c>
      <c r="AU237" s="92" t="s">
        <v>150</v>
      </c>
      <c r="AV237" s="95">
        <v>10</v>
      </c>
      <c r="AW237" s="95" t="s">
        <v>150</v>
      </c>
      <c r="AX237" s="95" t="s">
        <v>150</v>
      </c>
      <c r="AY237" s="95" t="s">
        <v>150</v>
      </c>
      <c r="AZ237" s="95" t="s">
        <v>150</v>
      </c>
      <c r="BA237" s="95" t="s">
        <v>150</v>
      </c>
      <c r="BB237" s="95" t="s">
        <v>150</v>
      </c>
      <c r="BC237" s="95" t="s">
        <v>150</v>
      </c>
      <c r="BD237" s="95" t="s">
        <v>150</v>
      </c>
      <c r="BE237" s="95" t="s">
        <v>150</v>
      </c>
      <c r="BF237" s="95">
        <v>10</v>
      </c>
      <c r="BG237" s="140"/>
      <c r="BH237" s="140"/>
      <c r="BI237" s="140"/>
      <c r="BJ237" s="140"/>
      <c r="BK237" s="140"/>
      <c r="BL237" s="140"/>
      <c r="BM237" s="140"/>
      <c r="BN237" s="140"/>
    </row>
    <row r="238" spans="1:66" ht="20.25" customHeight="1">
      <c r="A238" s="141"/>
      <c r="B238" s="149"/>
      <c r="C238" s="141"/>
      <c r="D238" s="141"/>
      <c r="E238" s="141"/>
      <c r="F238" s="141"/>
      <c r="G238" s="141"/>
      <c r="H238" s="141"/>
      <c r="I238" s="141"/>
      <c r="J238" s="140"/>
      <c r="K238" s="140"/>
      <c r="L238" s="140"/>
      <c r="M238" s="140"/>
      <c r="N238" s="140"/>
      <c r="O238" s="140"/>
      <c r="P238" s="140"/>
      <c r="Q238" s="140"/>
      <c r="R238" s="140"/>
      <c r="S238" s="140"/>
      <c r="T238" s="140"/>
      <c r="U238" s="140"/>
      <c r="V238" s="140"/>
      <c r="W238" s="140"/>
      <c r="X238" s="141"/>
      <c r="Y238" s="141"/>
      <c r="Z238" s="143" t="s">
        <v>588</v>
      </c>
      <c r="AA238" s="143" t="s">
        <v>589</v>
      </c>
      <c r="AB238" s="143" t="s">
        <v>590</v>
      </c>
      <c r="AC238" s="143" t="s">
        <v>58</v>
      </c>
      <c r="AD238" s="143">
        <v>0</v>
      </c>
      <c r="AE238" s="143">
        <v>2020</v>
      </c>
      <c r="AF238" s="142">
        <v>44409</v>
      </c>
      <c r="AG238" s="142">
        <v>45352</v>
      </c>
      <c r="AH238" s="5" t="s">
        <v>35</v>
      </c>
      <c r="AI238" s="55" t="s">
        <v>150</v>
      </c>
      <c r="AJ238" s="55">
        <v>0.25</v>
      </c>
      <c r="AK238" s="6">
        <v>0.5</v>
      </c>
      <c r="AL238" s="6">
        <v>0.75</v>
      </c>
      <c r="AM238" s="6">
        <v>1</v>
      </c>
      <c r="AN238" s="6" t="s">
        <v>150</v>
      </c>
      <c r="AO238" s="6" t="s">
        <v>150</v>
      </c>
      <c r="AP238" s="6" t="s">
        <v>150</v>
      </c>
      <c r="AQ238" s="6" t="s">
        <v>150</v>
      </c>
      <c r="AR238" s="6" t="s">
        <v>150</v>
      </c>
      <c r="AS238" s="6" t="s">
        <v>150</v>
      </c>
      <c r="AT238" s="23">
        <v>1</v>
      </c>
      <c r="AU238" s="6" t="s">
        <v>150</v>
      </c>
      <c r="AV238" s="9">
        <v>10</v>
      </c>
      <c r="AW238" s="9">
        <v>10</v>
      </c>
      <c r="AX238" s="9">
        <v>1000</v>
      </c>
      <c r="AY238" s="9">
        <v>1000</v>
      </c>
      <c r="AZ238" s="9" t="s">
        <v>150</v>
      </c>
      <c r="BA238" s="9" t="s">
        <v>150</v>
      </c>
      <c r="BB238" s="9" t="s">
        <v>150</v>
      </c>
      <c r="BC238" s="9" t="s">
        <v>150</v>
      </c>
      <c r="BD238" s="9" t="s">
        <v>150</v>
      </c>
      <c r="BE238" s="9" t="s">
        <v>150</v>
      </c>
      <c r="BF238" s="9">
        <f>SUM(AU238:BE238)</f>
        <v>2020</v>
      </c>
      <c r="BG238" s="139" t="s">
        <v>41</v>
      </c>
      <c r="BH238" s="139" t="s">
        <v>176</v>
      </c>
      <c r="BI238" s="139" t="s">
        <v>591</v>
      </c>
      <c r="BJ238" s="139"/>
      <c r="BK238" s="139" t="s">
        <v>319</v>
      </c>
      <c r="BL238" s="139" t="s">
        <v>592</v>
      </c>
      <c r="BM238" s="139"/>
      <c r="BN238" s="139"/>
    </row>
    <row r="239" spans="1:66" ht="20.25" customHeight="1">
      <c r="A239" s="141"/>
      <c r="B239" s="150"/>
      <c r="C239" s="140"/>
      <c r="D239" s="140"/>
      <c r="E239" s="140"/>
      <c r="F239" s="140"/>
      <c r="G239" s="140"/>
      <c r="H239" s="140"/>
      <c r="I239" s="140"/>
      <c r="J239" s="88" t="s">
        <v>47</v>
      </c>
      <c r="K239" s="97" t="s">
        <v>150</v>
      </c>
      <c r="L239" s="97">
        <v>0.25</v>
      </c>
      <c r="M239" s="96" t="s">
        <v>150</v>
      </c>
      <c r="N239" s="96" t="s">
        <v>150</v>
      </c>
      <c r="O239" s="96" t="s">
        <v>150</v>
      </c>
      <c r="P239" s="92" t="s">
        <v>150</v>
      </c>
      <c r="Q239" s="92" t="s">
        <v>150</v>
      </c>
      <c r="R239" s="92" t="s">
        <v>150</v>
      </c>
      <c r="S239" s="92" t="s">
        <v>150</v>
      </c>
      <c r="T239" s="92" t="s">
        <v>150</v>
      </c>
      <c r="U239" s="92" t="s">
        <v>150</v>
      </c>
      <c r="V239" s="96">
        <v>0.25</v>
      </c>
      <c r="W239" s="94">
        <v>20</v>
      </c>
      <c r="X239" s="140"/>
      <c r="Y239" s="140"/>
      <c r="Z239" s="140"/>
      <c r="AA239" s="140"/>
      <c r="AB239" s="140"/>
      <c r="AC239" s="140"/>
      <c r="AD239" s="140"/>
      <c r="AE239" s="140"/>
      <c r="AF239" s="140"/>
      <c r="AG239" s="140"/>
      <c r="AH239" s="92" t="s">
        <v>47</v>
      </c>
      <c r="AI239" s="92" t="s">
        <v>150</v>
      </c>
      <c r="AJ239" s="92">
        <v>0.25</v>
      </c>
      <c r="AK239" s="92" t="s">
        <v>150</v>
      </c>
      <c r="AL239" s="92" t="s">
        <v>150</v>
      </c>
      <c r="AM239" s="92" t="s">
        <v>150</v>
      </c>
      <c r="AN239" s="92" t="s">
        <v>150</v>
      </c>
      <c r="AO239" s="92" t="s">
        <v>150</v>
      </c>
      <c r="AP239" s="92" t="s">
        <v>150</v>
      </c>
      <c r="AQ239" s="92" t="s">
        <v>150</v>
      </c>
      <c r="AR239" s="92" t="s">
        <v>150</v>
      </c>
      <c r="AS239" s="92" t="s">
        <v>150</v>
      </c>
      <c r="AT239" s="131">
        <v>0.25</v>
      </c>
      <c r="AU239" s="92" t="s">
        <v>150</v>
      </c>
      <c r="AV239" s="95">
        <v>10</v>
      </c>
      <c r="AW239" s="95" t="s">
        <v>150</v>
      </c>
      <c r="AX239" s="95" t="s">
        <v>150</v>
      </c>
      <c r="AY239" s="95" t="s">
        <v>150</v>
      </c>
      <c r="AZ239" s="95" t="s">
        <v>150</v>
      </c>
      <c r="BA239" s="95" t="s">
        <v>150</v>
      </c>
      <c r="BB239" s="95" t="s">
        <v>150</v>
      </c>
      <c r="BC239" s="95" t="s">
        <v>150</v>
      </c>
      <c r="BD239" s="95" t="s">
        <v>150</v>
      </c>
      <c r="BE239" s="95" t="s">
        <v>150</v>
      </c>
      <c r="BF239" s="95">
        <v>10</v>
      </c>
      <c r="BG239" s="140"/>
      <c r="BH239" s="140"/>
      <c r="BI239" s="140"/>
      <c r="BJ239" s="140"/>
      <c r="BK239" s="140"/>
      <c r="BL239" s="140"/>
      <c r="BM239" s="140"/>
      <c r="BN239" s="140"/>
    </row>
    <row r="240" spans="1:66" ht="16.5" customHeight="1">
      <c r="A240" s="141"/>
      <c r="B240" s="184" t="s">
        <v>593</v>
      </c>
      <c r="C240" s="143" t="s">
        <v>594</v>
      </c>
      <c r="D240" s="143" t="s">
        <v>595</v>
      </c>
      <c r="E240" s="151">
        <v>44197</v>
      </c>
      <c r="F240" s="151">
        <v>47848</v>
      </c>
      <c r="G240" s="151" t="s">
        <v>54</v>
      </c>
      <c r="H240" s="144">
        <v>0</v>
      </c>
      <c r="I240" s="143">
        <v>2020</v>
      </c>
      <c r="J240" s="143" t="s">
        <v>35</v>
      </c>
      <c r="K240" s="143" t="s">
        <v>150</v>
      </c>
      <c r="L240" s="144">
        <v>1</v>
      </c>
      <c r="M240" s="144">
        <v>1</v>
      </c>
      <c r="N240" s="144">
        <v>1</v>
      </c>
      <c r="O240" s="144">
        <v>1</v>
      </c>
      <c r="P240" s="144">
        <v>1</v>
      </c>
      <c r="Q240" s="144">
        <v>1</v>
      </c>
      <c r="R240" s="144">
        <v>1</v>
      </c>
      <c r="S240" s="144">
        <v>1</v>
      </c>
      <c r="T240" s="144">
        <v>1</v>
      </c>
      <c r="U240" s="144">
        <v>1</v>
      </c>
      <c r="V240" s="144">
        <v>1</v>
      </c>
      <c r="W240" s="171">
        <v>1843.2</v>
      </c>
      <c r="X240" s="143" t="s">
        <v>376</v>
      </c>
      <c r="Y240" s="143" t="s">
        <v>596</v>
      </c>
      <c r="Z240" s="143" t="s">
        <v>597</v>
      </c>
      <c r="AA240" s="143" t="s">
        <v>598</v>
      </c>
      <c r="AB240" s="143" t="s">
        <v>599</v>
      </c>
      <c r="AC240" s="143" t="s">
        <v>33</v>
      </c>
      <c r="AD240" s="143">
        <v>0</v>
      </c>
      <c r="AE240" s="143">
        <v>2020</v>
      </c>
      <c r="AF240" s="142">
        <v>44197</v>
      </c>
      <c r="AG240" s="142">
        <v>44561</v>
      </c>
      <c r="AH240" s="5" t="s">
        <v>35</v>
      </c>
      <c r="AI240" s="55" t="s">
        <v>150</v>
      </c>
      <c r="AJ240" s="55">
        <v>1</v>
      </c>
      <c r="AK240" s="6" t="s">
        <v>150</v>
      </c>
      <c r="AL240" s="6" t="s">
        <v>150</v>
      </c>
      <c r="AM240" s="6" t="s">
        <v>150</v>
      </c>
      <c r="AN240" s="6" t="s">
        <v>150</v>
      </c>
      <c r="AO240" s="6" t="s">
        <v>150</v>
      </c>
      <c r="AP240" s="6" t="s">
        <v>150</v>
      </c>
      <c r="AQ240" s="6" t="s">
        <v>150</v>
      </c>
      <c r="AR240" s="6" t="s">
        <v>150</v>
      </c>
      <c r="AS240" s="6" t="s">
        <v>150</v>
      </c>
      <c r="AT240" s="23">
        <v>1</v>
      </c>
      <c r="AU240" s="6" t="s">
        <v>150</v>
      </c>
      <c r="AV240" s="9">
        <v>50</v>
      </c>
      <c r="AW240" s="9" t="s">
        <v>150</v>
      </c>
      <c r="AX240" s="9" t="s">
        <v>150</v>
      </c>
      <c r="AY240" s="9" t="s">
        <v>150</v>
      </c>
      <c r="AZ240" s="9" t="s">
        <v>150</v>
      </c>
      <c r="BA240" s="9" t="s">
        <v>150</v>
      </c>
      <c r="BB240" s="9" t="s">
        <v>150</v>
      </c>
      <c r="BC240" s="9" t="s">
        <v>150</v>
      </c>
      <c r="BD240" s="9" t="s">
        <v>150</v>
      </c>
      <c r="BE240" s="9" t="s">
        <v>150</v>
      </c>
      <c r="BF240" s="9">
        <f>SUM(AU240:BE240)</f>
        <v>50</v>
      </c>
      <c r="BG240" s="139" t="s">
        <v>41</v>
      </c>
      <c r="BH240" s="139" t="s">
        <v>42</v>
      </c>
      <c r="BI240" s="139" t="s">
        <v>600</v>
      </c>
      <c r="BJ240" s="139" t="s">
        <v>601</v>
      </c>
      <c r="BK240" s="139" t="s">
        <v>602</v>
      </c>
      <c r="BL240" s="139" t="s">
        <v>603</v>
      </c>
      <c r="BM240" s="139"/>
      <c r="BN240" s="139"/>
    </row>
    <row r="241" spans="1:66" ht="16.5" customHeight="1">
      <c r="A241" s="141"/>
      <c r="B241" s="149"/>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0"/>
      <c r="AA241" s="140"/>
      <c r="AB241" s="140"/>
      <c r="AC241" s="140"/>
      <c r="AD241" s="140"/>
      <c r="AE241" s="140"/>
      <c r="AF241" s="140"/>
      <c r="AG241" s="140"/>
      <c r="AH241" s="92" t="s">
        <v>47</v>
      </c>
      <c r="AI241" s="92" t="s">
        <v>150</v>
      </c>
      <c r="AJ241" s="92">
        <v>1</v>
      </c>
      <c r="AK241" s="92" t="s">
        <v>150</v>
      </c>
      <c r="AL241" s="92" t="s">
        <v>150</v>
      </c>
      <c r="AM241" s="92" t="s">
        <v>150</v>
      </c>
      <c r="AN241" s="92" t="s">
        <v>150</v>
      </c>
      <c r="AO241" s="92" t="s">
        <v>150</v>
      </c>
      <c r="AP241" s="92" t="s">
        <v>150</v>
      </c>
      <c r="AQ241" s="92" t="s">
        <v>150</v>
      </c>
      <c r="AR241" s="92" t="s">
        <v>150</v>
      </c>
      <c r="AS241" s="92" t="s">
        <v>150</v>
      </c>
      <c r="AT241" s="104">
        <v>1</v>
      </c>
      <c r="AU241" s="92" t="s">
        <v>150</v>
      </c>
      <c r="AV241" s="95">
        <v>50</v>
      </c>
      <c r="AW241" s="95" t="s">
        <v>150</v>
      </c>
      <c r="AX241" s="95" t="s">
        <v>150</v>
      </c>
      <c r="AY241" s="95" t="s">
        <v>150</v>
      </c>
      <c r="AZ241" s="95" t="s">
        <v>150</v>
      </c>
      <c r="BA241" s="95" t="s">
        <v>150</v>
      </c>
      <c r="BB241" s="95" t="s">
        <v>150</v>
      </c>
      <c r="BC241" s="95" t="s">
        <v>150</v>
      </c>
      <c r="BD241" s="95" t="s">
        <v>150</v>
      </c>
      <c r="BE241" s="95" t="s">
        <v>150</v>
      </c>
      <c r="BF241" s="95">
        <v>50</v>
      </c>
      <c r="BG241" s="140"/>
      <c r="BH241" s="140"/>
      <c r="BI241" s="140"/>
      <c r="BJ241" s="140"/>
      <c r="BK241" s="140"/>
      <c r="BL241" s="140"/>
      <c r="BM241" s="140"/>
      <c r="BN241" s="140"/>
    </row>
    <row r="242" spans="1:66" ht="16.5" customHeight="1">
      <c r="A242" s="141"/>
      <c r="B242" s="149"/>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3" t="s">
        <v>604</v>
      </c>
      <c r="AA242" s="143" t="s">
        <v>605</v>
      </c>
      <c r="AB242" s="143" t="s">
        <v>606</v>
      </c>
      <c r="AC242" s="143" t="s">
        <v>54</v>
      </c>
      <c r="AD242" s="143">
        <v>0</v>
      </c>
      <c r="AE242" s="143">
        <v>2020</v>
      </c>
      <c r="AF242" s="142">
        <v>44470</v>
      </c>
      <c r="AG242" s="142">
        <v>47848</v>
      </c>
      <c r="AH242" s="5" t="s">
        <v>35</v>
      </c>
      <c r="AI242" s="55" t="s">
        <v>150</v>
      </c>
      <c r="AJ242" s="55">
        <v>1</v>
      </c>
      <c r="AK242" s="6">
        <v>1</v>
      </c>
      <c r="AL242" s="6">
        <v>1</v>
      </c>
      <c r="AM242" s="6">
        <v>1</v>
      </c>
      <c r="AN242" s="6">
        <v>1</v>
      </c>
      <c r="AO242" s="6">
        <v>1</v>
      </c>
      <c r="AP242" s="6">
        <v>1</v>
      </c>
      <c r="AQ242" s="6">
        <v>1</v>
      </c>
      <c r="AR242" s="6">
        <v>1</v>
      </c>
      <c r="AS242" s="6">
        <v>1</v>
      </c>
      <c r="AT242" s="23">
        <v>1</v>
      </c>
      <c r="AU242" s="6" t="s">
        <v>150</v>
      </c>
      <c r="AV242" s="9">
        <v>114</v>
      </c>
      <c r="AW242" s="9">
        <v>118</v>
      </c>
      <c r="AX242" s="9">
        <v>121.5</v>
      </c>
      <c r="AY242" s="9">
        <v>125.2</v>
      </c>
      <c r="AZ242" s="9">
        <v>129.1</v>
      </c>
      <c r="BA242" s="9">
        <v>133.2</v>
      </c>
      <c r="BB242" s="9">
        <v>127.5</v>
      </c>
      <c r="BC242" s="9">
        <v>132</v>
      </c>
      <c r="BD242" s="9">
        <v>136.8</v>
      </c>
      <c r="BE242" s="9">
        <v>141.9</v>
      </c>
      <c r="BF242" s="9">
        <f>SUM(AU242:BE242)</f>
        <v>1279.2</v>
      </c>
      <c r="BG242" s="139" t="s">
        <v>41</v>
      </c>
      <c r="BH242" s="139" t="s">
        <v>42</v>
      </c>
      <c r="BI242" s="139" t="s">
        <v>607</v>
      </c>
      <c r="BJ242" s="139" t="s">
        <v>608</v>
      </c>
      <c r="BK242" s="139" t="s">
        <v>363</v>
      </c>
      <c r="BL242" s="139" t="s">
        <v>609</v>
      </c>
      <c r="BM242" s="139"/>
      <c r="BN242" s="139"/>
    </row>
    <row r="243" spans="1:66" ht="16.5" customHeight="1">
      <c r="A243" s="141"/>
      <c r="B243" s="149"/>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0"/>
      <c r="AA243" s="140"/>
      <c r="AB243" s="140"/>
      <c r="AC243" s="140"/>
      <c r="AD243" s="140"/>
      <c r="AE243" s="140"/>
      <c r="AF243" s="140"/>
      <c r="AG243" s="140"/>
      <c r="AH243" s="92" t="s">
        <v>47</v>
      </c>
      <c r="AI243" s="92" t="s">
        <v>150</v>
      </c>
      <c r="AJ243" s="92">
        <v>1</v>
      </c>
      <c r="AK243" s="92" t="s">
        <v>150</v>
      </c>
      <c r="AL243" s="92" t="s">
        <v>150</v>
      </c>
      <c r="AM243" s="92" t="s">
        <v>150</v>
      </c>
      <c r="AN243" s="92" t="s">
        <v>150</v>
      </c>
      <c r="AO243" s="92" t="s">
        <v>150</v>
      </c>
      <c r="AP243" s="92" t="s">
        <v>150</v>
      </c>
      <c r="AQ243" s="92" t="s">
        <v>150</v>
      </c>
      <c r="AR243" s="92" t="s">
        <v>150</v>
      </c>
      <c r="AS243" s="92" t="s">
        <v>150</v>
      </c>
      <c r="AT243" s="104">
        <v>1</v>
      </c>
      <c r="AU243" s="92" t="s">
        <v>150</v>
      </c>
      <c r="AV243" s="95">
        <v>114</v>
      </c>
      <c r="AW243" s="95" t="s">
        <v>150</v>
      </c>
      <c r="AX243" s="95" t="s">
        <v>150</v>
      </c>
      <c r="AY243" s="95" t="s">
        <v>150</v>
      </c>
      <c r="AZ243" s="95" t="s">
        <v>150</v>
      </c>
      <c r="BA243" s="95" t="s">
        <v>150</v>
      </c>
      <c r="BB243" s="95" t="s">
        <v>150</v>
      </c>
      <c r="BC243" s="95" t="s">
        <v>150</v>
      </c>
      <c r="BD243" s="95" t="s">
        <v>150</v>
      </c>
      <c r="BE243" s="95" t="s">
        <v>150</v>
      </c>
      <c r="BF243" s="95">
        <v>114</v>
      </c>
      <c r="BG243" s="140"/>
      <c r="BH243" s="140"/>
      <c r="BI243" s="140"/>
      <c r="BJ243" s="140"/>
      <c r="BK243" s="140"/>
      <c r="BL243" s="140"/>
      <c r="BM243" s="140"/>
      <c r="BN243" s="140"/>
    </row>
    <row r="244" spans="1:66" ht="16.5" customHeight="1">
      <c r="A244" s="141"/>
      <c r="B244" s="149"/>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3" t="s">
        <v>610</v>
      </c>
      <c r="AA244" s="143" t="s">
        <v>611</v>
      </c>
      <c r="AB244" s="143" t="s">
        <v>612</v>
      </c>
      <c r="AC244" s="143" t="s">
        <v>54</v>
      </c>
      <c r="AD244" s="143">
        <v>0</v>
      </c>
      <c r="AE244" s="143">
        <v>2020</v>
      </c>
      <c r="AF244" s="142">
        <v>44287</v>
      </c>
      <c r="AG244" s="142">
        <v>47848</v>
      </c>
      <c r="AH244" s="5" t="s">
        <v>35</v>
      </c>
      <c r="AI244" s="55" t="s">
        <v>150</v>
      </c>
      <c r="AJ244" s="55">
        <v>1</v>
      </c>
      <c r="AK244" s="6">
        <v>1</v>
      </c>
      <c r="AL244" s="6">
        <v>1</v>
      </c>
      <c r="AM244" s="6">
        <v>1</v>
      </c>
      <c r="AN244" s="6">
        <v>1</v>
      </c>
      <c r="AO244" s="6">
        <v>1</v>
      </c>
      <c r="AP244" s="6">
        <v>1</v>
      </c>
      <c r="AQ244" s="6">
        <v>1</v>
      </c>
      <c r="AR244" s="6">
        <v>1</v>
      </c>
      <c r="AS244" s="6">
        <v>1</v>
      </c>
      <c r="AT244" s="23">
        <v>1</v>
      </c>
      <c r="AU244" s="6" t="s">
        <v>150</v>
      </c>
      <c r="AV244" s="9">
        <v>23</v>
      </c>
      <c r="AW244" s="9">
        <v>23.6</v>
      </c>
      <c r="AX244" s="9">
        <v>24.2</v>
      </c>
      <c r="AY244" s="9">
        <v>24.8</v>
      </c>
      <c r="AZ244" s="9">
        <v>25.4</v>
      </c>
      <c r="BA244" s="9">
        <v>26</v>
      </c>
      <c r="BB244" s="9">
        <v>26.6</v>
      </c>
      <c r="BC244" s="9">
        <v>27.2</v>
      </c>
      <c r="BD244" s="9">
        <v>27.8</v>
      </c>
      <c r="BE244" s="9">
        <v>28.4</v>
      </c>
      <c r="BF244" s="9">
        <f>SUM(AU244:BE244)</f>
        <v>257</v>
      </c>
      <c r="BG244" s="139" t="s">
        <v>41</v>
      </c>
      <c r="BH244" s="139" t="s">
        <v>42</v>
      </c>
      <c r="BI244" s="139" t="s">
        <v>613</v>
      </c>
      <c r="BJ244" s="139" t="s">
        <v>608</v>
      </c>
      <c r="BK244" s="139" t="s">
        <v>363</v>
      </c>
      <c r="BL244" s="139" t="s">
        <v>614</v>
      </c>
      <c r="BM244" s="139"/>
      <c r="BN244" s="139"/>
    </row>
    <row r="245" spans="1:66" ht="16.5" customHeight="1">
      <c r="A245" s="141"/>
      <c r="B245" s="149"/>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0"/>
      <c r="AA245" s="140"/>
      <c r="AB245" s="140"/>
      <c r="AC245" s="140"/>
      <c r="AD245" s="140"/>
      <c r="AE245" s="140"/>
      <c r="AF245" s="140"/>
      <c r="AG245" s="140"/>
      <c r="AH245" s="92" t="s">
        <v>47</v>
      </c>
      <c r="AI245" s="92" t="s">
        <v>150</v>
      </c>
      <c r="AJ245" s="92">
        <v>1</v>
      </c>
      <c r="AK245" s="92" t="s">
        <v>150</v>
      </c>
      <c r="AL245" s="92" t="s">
        <v>150</v>
      </c>
      <c r="AM245" s="92" t="s">
        <v>150</v>
      </c>
      <c r="AN245" s="92" t="s">
        <v>150</v>
      </c>
      <c r="AO245" s="92" t="s">
        <v>150</v>
      </c>
      <c r="AP245" s="92" t="s">
        <v>150</v>
      </c>
      <c r="AQ245" s="92" t="s">
        <v>150</v>
      </c>
      <c r="AR245" s="92" t="s">
        <v>150</v>
      </c>
      <c r="AS245" s="92" t="s">
        <v>150</v>
      </c>
      <c r="AT245" s="104">
        <v>1</v>
      </c>
      <c r="AU245" s="92" t="s">
        <v>150</v>
      </c>
      <c r="AV245" s="95">
        <v>23</v>
      </c>
      <c r="AW245" s="95" t="s">
        <v>150</v>
      </c>
      <c r="AX245" s="95" t="s">
        <v>150</v>
      </c>
      <c r="AY245" s="95" t="s">
        <v>150</v>
      </c>
      <c r="AZ245" s="95" t="s">
        <v>150</v>
      </c>
      <c r="BA245" s="95" t="s">
        <v>150</v>
      </c>
      <c r="BB245" s="95" t="s">
        <v>150</v>
      </c>
      <c r="BC245" s="95" t="s">
        <v>150</v>
      </c>
      <c r="BD245" s="95" t="s">
        <v>150</v>
      </c>
      <c r="BE245" s="95" t="s">
        <v>150</v>
      </c>
      <c r="BF245" s="95">
        <v>23</v>
      </c>
      <c r="BG245" s="140"/>
      <c r="BH245" s="140"/>
      <c r="BI245" s="140"/>
      <c r="BJ245" s="140"/>
      <c r="BK245" s="140"/>
      <c r="BL245" s="140"/>
      <c r="BM245" s="140"/>
      <c r="BN245" s="140"/>
    </row>
    <row r="246" spans="1:66" ht="16.5" customHeight="1">
      <c r="A246" s="140"/>
      <c r="B246" s="149"/>
      <c r="C246" s="141"/>
      <c r="D246" s="141"/>
      <c r="E246" s="141"/>
      <c r="F246" s="141"/>
      <c r="G246" s="141"/>
      <c r="H246" s="141"/>
      <c r="I246" s="141"/>
      <c r="J246" s="140"/>
      <c r="K246" s="140"/>
      <c r="L246" s="140"/>
      <c r="M246" s="140"/>
      <c r="N246" s="140"/>
      <c r="O246" s="140"/>
      <c r="P246" s="140"/>
      <c r="Q246" s="140"/>
      <c r="R246" s="140"/>
      <c r="S246" s="140"/>
      <c r="T246" s="140"/>
      <c r="U246" s="140"/>
      <c r="V246" s="140"/>
      <c r="W246" s="140"/>
      <c r="X246" s="141"/>
      <c r="Y246" s="141"/>
      <c r="Z246" s="143" t="s">
        <v>615</v>
      </c>
      <c r="AA246" s="143" t="s">
        <v>616</v>
      </c>
      <c r="AB246" s="143" t="s">
        <v>617</v>
      </c>
      <c r="AC246" s="143" t="s">
        <v>33</v>
      </c>
      <c r="AD246" s="143">
        <v>0</v>
      </c>
      <c r="AE246" s="143">
        <v>2020</v>
      </c>
      <c r="AF246" s="142">
        <v>44197</v>
      </c>
      <c r="AG246" s="142">
        <v>47848</v>
      </c>
      <c r="AH246" s="5" t="s">
        <v>35</v>
      </c>
      <c r="AI246" s="55" t="s">
        <v>150</v>
      </c>
      <c r="AJ246" s="55">
        <v>5</v>
      </c>
      <c r="AK246" s="6">
        <v>5</v>
      </c>
      <c r="AL246" s="6">
        <v>5</v>
      </c>
      <c r="AM246" s="6">
        <v>5</v>
      </c>
      <c r="AN246" s="6">
        <v>5</v>
      </c>
      <c r="AO246" s="6">
        <v>5</v>
      </c>
      <c r="AP246" s="6">
        <v>5</v>
      </c>
      <c r="AQ246" s="6">
        <v>5</v>
      </c>
      <c r="AR246" s="6">
        <v>5</v>
      </c>
      <c r="AS246" s="6">
        <v>5</v>
      </c>
      <c r="AT246" s="23">
        <v>50</v>
      </c>
      <c r="AU246" s="6" t="s">
        <v>150</v>
      </c>
      <c r="AV246" s="9">
        <v>23</v>
      </c>
      <c r="AW246" s="9">
        <v>23.6</v>
      </c>
      <c r="AX246" s="9">
        <v>24.2</v>
      </c>
      <c r="AY246" s="9">
        <v>24.8</v>
      </c>
      <c r="AZ246" s="9">
        <v>25.4</v>
      </c>
      <c r="BA246" s="9">
        <v>26</v>
      </c>
      <c r="BB246" s="9">
        <v>26.6</v>
      </c>
      <c r="BC246" s="9">
        <v>27.2</v>
      </c>
      <c r="BD246" s="9">
        <v>27.8</v>
      </c>
      <c r="BE246" s="9">
        <v>28.4</v>
      </c>
      <c r="BF246" s="9">
        <f>SUM(AU246:BE246)</f>
        <v>257</v>
      </c>
      <c r="BG246" s="139" t="s">
        <v>41</v>
      </c>
      <c r="BH246" s="139" t="s">
        <v>42</v>
      </c>
      <c r="BI246" s="139" t="s">
        <v>600</v>
      </c>
      <c r="BJ246" s="139" t="s">
        <v>608</v>
      </c>
      <c r="BK246" s="139" t="s">
        <v>509</v>
      </c>
      <c r="BL246" s="139" t="s">
        <v>618</v>
      </c>
      <c r="BM246" s="139"/>
      <c r="BN246" s="139"/>
    </row>
    <row r="247" spans="1:66" ht="12.75" customHeight="1">
      <c r="A247" s="57"/>
      <c r="B247" s="150"/>
      <c r="C247" s="140"/>
      <c r="D247" s="140"/>
      <c r="E247" s="140"/>
      <c r="F247" s="140"/>
      <c r="G247" s="140"/>
      <c r="H247" s="140"/>
      <c r="I247" s="140"/>
      <c r="J247" s="88" t="s">
        <v>47</v>
      </c>
      <c r="K247" s="93" t="s">
        <v>150</v>
      </c>
      <c r="L247" s="97">
        <v>1</v>
      </c>
      <c r="M247" s="97" t="s">
        <v>150</v>
      </c>
      <c r="N247" s="97" t="s">
        <v>150</v>
      </c>
      <c r="O247" s="97" t="s">
        <v>150</v>
      </c>
      <c r="P247" s="97" t="s">
        <v>150</v>
      </c>
      <c r="Q247" s="97" t="s">
        <v>150</v>
      </c>
      <c r="R247" s="97" t="s">
        <v>150</v>
      </c>
      <c r="S247" s="97" t="s">
        <v>150</v>
      </c>
      <c r="T247" s="97" t="s">
        <v>150</v>
      </c>
      <c r="U247" s="97" t="s">
        <v>150</v>
      </c>
      <c r="V247" s="97">
        <v>1</v>
      </c>
      <c r="W247" s="110">
        <v>210</v>
      </c>
      <c r="X247" s="140"/>
      <c r="Y247" s="140"/>
      <c r="Z247" s="140"/>
      <c r="AA247" s="140"/>
      <c r="AB247" s="140"/>
      <c r="AC247" s="140"/>
      <c r="AD247" s="140"/>
      <c r="AE247" s="140"/>
      <c r="AF247" s="140"/>
      <c r="AG247" s="140"/>
      <c r="AH247" s="92" t="s">
        <v>47</v>
      </c>
      <c r="AI247" s="92" t="s">
        <v>150</v>
      </c>
      <c r="AJ247" s="92">
        <v>5</v>
      </c>
      <c r="AK247" s="92" t="s">
        <v>150</v>
      </c>
      <c r="AL247" s="92" t="s">
        <v>150</v>
      </c>
      <c r="AM247" s="92" t="s">
        <v>150</v>
      </c>
      <c r="AN247" s="92" t="s">
        <v>150</v>
      </c>
      <c r="AO247" s="92" t="s">
        <v>150</v>
      </c>
      <c r="AP247" s="92" t="s">
        <v>150</v>
      </c>
      <c r="AQ247" s="92" t="s">
        <v>150</v>
      </c>
      <c r="AR247" s="92" t="s">
        <v>150</v>
      </c>
      <c r="AS247" s="92" t="s">
        <v>150</v>
      </c>
      <c r="AT247" s="104">
        <v>5</v>
      </c>
      <c r="AU247" s="92" t="s">
        <v>150</v>
      </c>
      <c r="AV247" s="95">
        <v>23</v>
      </c>
      <c r="AW247" s="95" t="s">
        <v>150</v>
      </c>
      <c r="AX247" s="95" t="s">
        <v>150</v>
      </c>
      <c r="AY247" s="95" t="s">
        <v>150</v>
      </c>
      <c r="AZ247" s="95" t="s">
        <v>150</v>
      </c>
      <c r="BA247" s="95" t="s">
        <v>150</v>
      </c>
      <c r="BB247" s="95" t="s">
        <v>150</v>
      </c>
      <c r="BC247" s="95" t="s">
        <v>150</v>
      </c>
      <c r="BD247" s="95" t="s">
        <v>150</v>
      </c>
      <c r="BE247" s="95" t="s">
        <v>150</v>
      </c>
      <c r="BF247" s="95">
        <v>23</v>
      </c>
      <c r="BG247" s="140"/>
      <c r="BH247" s="140"/>
      <c r="BI247" s="140"/>
      <c r="BJ247" s="140"/>
      <c r="BK247" s="140"/>
      <c r="BL247" s="140"/>
      <c r="BM247" s="140"/>
      <c r="BN247" s="140"/>
    </row>
    <row r="248" spans="1:66" ht="12.75" customHeight="1">
      <c r="A248" s="152" t="s">
        <v>619</v>
      </c>
      <c r="B248" s="148" t="s">
        <v>620</v>
      </c>
      <c r="C248" s="143" t="s">
        <v>621</v>
      </c>
      <c r="D248" s="143" t="s">
        <v>622</v>
      </c>
      <c r="E248" s="142">
        <v>43831</v>
      </c>
      <c r="F248" s="139" t="s">
        <v>623</v>
      </c>
      <c r="G248" s="139" t="s">
        <v>58</v>
      </c>
      <c r="H248" s="166">
        <v>0.2</v>
      </c>
      <c r="I248" s="139">
        <v>2020</v>
      </c>
      <c r="J248" s="139" t="s">
        <v>35</v>
      </c>
      <c r="K248" s="166">
        <v>0.2</v>
      </c>
      <c r="L248" s="166">
        <v>0.4</v>
      </c>
      <c r="M248" s="166">
        <v>0.6</v>
      </c>
      <c r="N248" s="166">
        <v>0.8</v>
      </c>
      <c r="O248" s="166">
        <v>1</v>
      </c>
      <c r="P248" s="139" t="s">
        <v>150</v>
      </c>
      <c r="Q248" s="139" t="s">
        <v>150</v>
      </c>
      <c r="R248" s="139" t="s">
        <v>150</v>
      </c>
      <c r="S248" s="139" t="s">
        <v>150</v>
      </c>
      <c r="T248" s="139" t="s">
        <v>150</v>
      </c>
      <c r="U248" s="166" t="s">
        <v>150</v>
      </c>
      <c r="V248" s="166">
        <v>1</v>
      </c>
      <c r="W248" s="139">
        <v>752</v>
      </c>
      <c r="X248" s="139" t="s">
        <v>376</v>
      </c>
      <c r="Y248" s="143" t="s">
        <v>624</v>
      </c>
      <c r="Z248" s="143" t="s">
        <v>625</v>
      </c>
      <c r="AA248" s="143" t="s">
        <v>626</v>
      </c>
      <c r="AB248" s="143" t="s">
        <v>627</v>
      </c>
      <c r="AC248" s="143" t="s">
        <v>628</v>
      </c>
      <c r="AD248" s="143">
        <v>0</v>
      </c>
      <c r="AE248" s="143">
        <v>2020</v>
      </c>
      <c r="AF248" s="142">
        <v>44228</v>
      </c>
      <c r="AG248" s="142">
        <v>44926</v>
      </c>
      <c r="AH248" s="5" t="s">
        <v>35</v>
      </c>
      <c r="AI248" s="55" t="s">
        <v>150</v>
      </c>
      <c r="AJ248" s="55">
        <v>0.5</v>
      </c>
      <c r="AK248" s="6">
        <v>1</v>
      </c>
      <c r="AL248" s="6" t="s">
        <v>150</v>
      </c>
      <c r="AM248" s="6" t="s">
        <v>150</v>
      </c>
      <c r="AN248" s="6" t="s">
        <v>150</v>
      </c>
      <c r="AO248" s="6" t="s">
        <v>150</v>
      </c>
      <c r="AP248" s="6" t="s">
        <v>150</v>
      </c>
      <c r="AQ248" s="6" t="s">
        <v>150</v>
      </c>
      <c r="AR248" s="6" t="s">
        <v>150</v>
      </c>
      <c r="AS248" s="6" t="s">
        <v>150</v>
      </c>
      <c r="AT248" s="23">
        <v>1</v>
      </c>
      <c r="AU248" s="6" t="s">
        <v>150</v>
      </c>
      <c r="AV248" s="9">
        <v>35</v>
      </c>
      <c r="AW248" s="9">
        <v>350</v>
      </c>
      <c r="AX248" s="9" t="s">
        <v>150</v>
      </c>
      <c r="AY248" s="9" t="s">
        <v>150</v>
      </c>
      <c r="AZ248" s="9" t="s">
        <v>150</v>
      </c>
      <c r="BA248" s="9" t="s">
        <v>150</v>
      </c>
      <c r="BB248" s="9" t="s">
        <v>150</v>
      </c>
      <c r="BC248" s="9" t="s">
        <v>150</v>
      </c>
      <c r="BD248" s="9" t="s">
        <v>150</v>
      </c>
      <c r="BE248" s="9" t="s">
        <v>150</v>
      </c>
      <c r="BF248" s="9">
        <f>SUM(AU248:BE248)</f>
        <v>385</v>
      </c>
      <c r="BG248" s="139" t="s">
        <v>41</v>
      </c>
      <c r="BH248" s="139" t="s">
        <v>42</v>
      </c>
      <c r="BI248" s="139" t="s">
        <v>43</v>
      </c>
      <c r="BJ248" s="139" t="s">
        <v>629</v>
      </c>
      <c r="BK248" s="139" t="s">
        <v>630</v>
      </c>
      <c r="BL248" s="139" t="s">
        <v>319</v>
      </c>
      <c r="BM248" s="139"/>
      <c r="BN248" s="139"/>
    </row>
    <row r="249" spans="1:66" ht="12.75" customHeight="1">
      <c r="A249" s="141"/>
      <c r="B249" s="149"/>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0"/>
      <c r="AA249" s="140"/>
      <c r="AB249" s="140"/>
      <c r="AC249" s="140"/>
      <c r="AD249" s="140"/>
      <c r="AE249" s="140"/>
      <c r="AF249" s="140"/>
      <c r="AG249" s="140"/>
      <c r="AH249" s="92" t="s">
        <v>47</v>
      </c>
      <c r="AI249" s="92" t="s">
        <v>150</v>
      </c>
      <c r="AJ249" s="92">
        <v>0.5</v>
      </c>
      <c r="AK249" s="92" t="s">
        <v>150</v>
      </c>
      <c r="AL249" s="92" t="s">
        <v>150</v>
      </c>
      <c r="AM249" s="92" t="s">
        <v>150</v>
      </c>
      <c r="AN249" s="92" t="s">
        <v>150</v>
      </c>
      <c r="AO249" s="92" t="s">
        <v>150</v>
      </c>
      <c r="AP249" s="92" t="s">
        <v>150</v>
      </c>
      <c r="AQ249" s="92" t="s">
        <v>150</v>
      </c>
      <c r="AR249" s="92" t="s">
        <v>150</v>
      </c>
      <c r="AS249" s="92" t="s">
        <v>150</v>
      </c>
      <c r="AT249" s="120">
        <v>0.5</v>
      </c>
      <c r="AU249" s="92" t="s">
        <v>150</v>
      </c>
      <c r="AV249" s="95">
        <v>35</v>
      </c>
      <c r="AW249" s="95" t="s">
        <v>150</v>
      </c>
      <c r="AX249" s="95" t="s">
        <v>150</v>
      </c>
      <c r="AY249" s="95" t="s">
        <v>150</v>
      </c>
      <c r="AZ249" s="95" t="s">
        <v>150</v>
      </c>
      <c r="BA249" s="95" t="s">
        <v>150</v>
      </c>
      <c r="BB249" s="95" t="s">
        <v>150</v>
      </c>
      <c r="BC249" s="95" t="s">
        <v>150</v>
      </c>
      <c r="BD249" s="95" t="s">
        <v>150</v>
      </c>
      <c r="BE249" s="95" t="s">
        <v>150</v>
      </c>
      <c r="BF249" s="95">
        <v>35</v>
      </c>
      <c r="BG249" s="140"/>
      <c r="BH249" s="140"/>
      <c r="BI249" s="140"/>
      <c r="BJ249" s="140"/>
      <c r="BK249" s="140"/>
      <c r="BL249" s="140"/>
      <c r="BM249" s="140"/>
      <c r="BN249" s="140"/>
    </row>
    <row r="250" spans="1:66" ht="12.75" customHeight="1">
      <c r="A250" s="141"/>
      <c r="B250" s="149"/>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3" t="s">
        <v>631</v>
      </c>
      <c r="AA250" s="143" t="s">
        <v>632</v>
      </c>
      <c r="AB250" s="143" t="s">
        <v>633</v>
      </c>
      <c r="AC250" s="143" t="s">
        <v>58</v>
      </c>
      <c r="AD250" s="143">
        <v>0</v>
      </c>
      <c r="AE250" s="143">
        <v>2020</v>
      </c>
      <c r="AF250" s="142">
        <v>44197</v>
      </c>
      <c r="AG250" s="142">
        <v>45291</v>
      </c>
      <c r="AH250" s="5" t="s">
        <v>35</v>
      </c>
      <c r="AI250" s="55" t="s">
        <v>150</v>
      </c>
      <c r="AJ250" s="55">
        <v>0.1</v>
      </c>
      <c r="AK250" s="6">
        <v>0.5</v>
      </c>
      <c r="AL250" s="6">
        <v>1</v>
      </c>
      <c r="AM250" s="6" t="s">
        <v>150</v>
      </c>
      <c r="AN250" s="6" t="s">
        <v>150</v>
      </c>
      <c r="AO250" s="6" t="s">
        <v>150</v>
      </c>
      <c r="AP250" s="6" t="s">
        <v>150</v>
      </c>
      <c r="AQ250" s="6" t="s">
        <v>150</v>
      </c>
      <c r="AR250" s="6" t="s">
        <v>150</v>
      </c>
      <c r="AS250" s="6" t="s">
        <v>150</v>
      </c>
      <c r="AT250" s="23">
        <v>1</v>
      </c>
      <c r="AU250" s="6" t="s">
        <v>150</v>
      </c>
      <c r="AV250" s="9">
        <v>70</v>
      </c>
      <c r="AW250" s="9">
        <v>72</v>
      </c>
      <c r="AX250" s="9">
        <v>76</v>
      </c>
      <c r="AY250" s="9" t="s">
        <v>150</v>
      </c>
      <c r="AZ250" s="9" t="s">
        <v>150</v>
      </c>
      <c r="BA250" s="9" t="s">
        <v>150</v>
      </c>
      <c r="BB250" s="9" t="s">
        <v>150</v>
      </c>
      <c r="BC250" s="9" t="s">
        <v>150</v>
      </c>
      <c r="BD250" s="9" t="s">
        <v>150</v>
      </c>
      <c r="BE250" s="9" t="s">
        <v>150</v>
      </c>
      <c r="BF250" s="9">
        <f>SUM(AU250:BE250)</f>
        <v>218</v>
      </c>
      <c r="BG250" s="139" t="s">
        <v>41</v>
      </c>
      <c r="BH250" s="139" t="s">
        <v>42</v>
      </c>
      <c r="BI250" s="139" t="s">
        <v>43</v>
      </c>
      <c r="BJ250" s="139" t="s">
        <v>629</v>
      </c>
      <c r="BK250" s="139" t="s">
        <v>634</v>
      </c>
      <c r="BL250" s="139" t="s">
        <v>635</v>
      </c>
      <c r="BM250" s="139"/>
      <c r="BN250" s="139"/>
    </row>
    <row r="251" spans="1:66" ht="12.75" customHeight="1">
      <c r="A251" s="141"/>
      <c r="B251" s="149"/>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0"/>
      <c r="AA251" s="140"/>
      <c r="AB251" s="140"/>
      <c r="AC251" s="140"/>
      <c r="AD251" s="140"/>
      <c r="AE251" s="140"/>
      <c r="AF251" s="140"/>
      <c r="AG251" s="140"/>
      <c r="AH251" s="92" t="s">
        <v>47</v>
      </c>
      <c r="AI251" s="92" t="s">
        <v>150</v>
      </c>
      <c r="AJ251" s="92">
        <v>0.1</v>
      </c>
      <c r="AK251" s="92" t="s">
        <v>150</v>
      </c>
      <c r="AL251" s="92" t="s">
        <v>150</v>
      </c>
      <c r="AM251" s="92" t="s">
        <v>150</v>
      </c>
      <c r="AN251" s="92" t="s">
        <v>150</v>
      </c>
      <c r="AO251" s="92" t="s">
        <v>150</v>
      </c>
      <c r="AP251" s="92" t="s">
        <v>150</v>
      </c>
      <c r="AQ251" s="92" t="s">
        <v>150</v>
      </c>
      <c r="AR251" s="92" t="s">
        <v>150</v>
      </c>
      <c r="AS251" s="92" t="s">
        <v>150</v>
      </c>
      <c r="AT251" s="120">
        <v>0.1</v>
      </c>
      <c r="AU251" s="92" t="s">
        <v>150</v>
      </c>
      <c r="AV251" s="95">
        <v>70</v>
      </c>
      <c r="AW251" s="95" t="s">
        <v>150</v>
      </c>
      <c r="AX251" s="95" t="s">
        <v>150</v>
      </c>
      <c r="AY251" s="95" t="s">
        <v>150</v>
      </c>
      <c r="AZ251" s="95" t="s">
        <v>150</v>
      </c>
      <c r="BA251" s="95" t="s">
        <v>150</v>
      </c>
      <c r="BB251" s="95" t="s">
        <v>150</v>
      </c>
      <c r="BC251" s="95" t="s">
        <v>150</v>
      </c>
      <c r="BD251" s="95" t="s">
        <v>150</v>
      </c>
      <c r="BE251" s="95" t="s">
        <v>150</v>
      </c>
      <c r="BF251" s="95">
        <v>70</v>
      </c>
      <c r="BG251" s="140"/>
      <c r="BH251" s="140"/>
      <c r="BI251" s="140"/>
      <c r="BJ251" s="140"/>
      <c r="BK251" s="140"/>
      <c r="BL251" s="140"/>
      <c r="BM251" s="140"/>
      <c r="BN251" s="140"/>
    </row>
    <row r="252" spans="1:66" ht="12.75" customHeight="1">
      <c r="A252" s="140"/>
      <c r="B252" s="149"/>
      <c r="C252" s="141"/>
      <c r="D252" s="141"/>
      <c r="E252" s="141"/>
      <c r="F252" s="141"/>
      <c r="G252" s="141"/>
      <c r="H252" s="141"/>
      <c r="I252" s="141"/>
      <c r="J252" s="140"/>
      <c r="K252" s="140"/>
      <c r="L252" s="140"/>
      <c r="M252" s="140"/>
      <c r="N252" s="140"/>
      <c r="O252" s="140"/>
      <c r="P252" s="140"/>
      <c r="Q252" s="140"/>
      <c r="R252" s="140"/>
      <c r="S252" s="140"/>
      <c r="T252" s="140"/>
      <c r="U252" s="140"/>
      <c r="V252" s="140"/>
      <c r="W252" s="140"/>
      <c r="X252" s="141"/>
      <c r="Y252" s="141"/>
      <c r="Z252" s="143" t="s">
        <v>636</v>
      </c>
      <c r="AA252" s="143" t="s">
        <v>637</v>
      </c>
      <c r="AB252" s="143" t="s">
        <v>638</v>
      </c>
      <c r="AC252" s="143" t="s">
        <v>58</v>
      </c>
      <c r="AD252" s="143">
        <v>0</v>
      </c>
      <c r="AE252" s="143">
        <v>2020</v>
      </c>
      <c r="AF252" s="142">
        <v>44197</v>
      </c>
      <c r="AG252" s="142">
        <v>45657</v>
      </c>
      <c r="AH252" s="5" t="s">
        <v>35</v>
      </c>
      <c r="AI252" s="55" t="s">
        <v>150</v>
      </c>
      <c r="AJ252" s="55">
        <v>0.3</v>
      </c>
      <c r="AK252" s="6">
        <v>0.6</v>
      </c>
      <c r="AL252" s="6">
        <v>0.8</v>
      </c>
      <c r="AM252" s="6">
        <v>1</v>
      </c>
      <c r="AN252" s="6" t="s">
        <v>150</v>
      </c>
      <c r="AO252" s="6" t="s">
        <v>150</v>
      </c>
      <c r="AP252" s="6" t="s">
        <v>150</v>
      </c>
      <c r="AQ252" s="6" t="s">
        <v>150</v>
      </c>
      <c r="AR252" s="6" t="s">
        <v>150</v>
      </c>
      <c r="AS252" s="6" t="s">
        <v>150</v>
      </c>
      <c r="AT252" s="23">
        <v>1</v>
      </c>
      <c r="AU252" s="6" t="s">
        <v>150</v>
      </c>
      <c r="AV252" s="9">
        <v>35</v>
      </c>
      <c r="AW252" s="9">
        <v>36</v>
      </c>
      <c r="AX252" s="9">
        <v>38</v>
      </c>
      <c r="AY252" s="9">
        <v>40</v>
      </c>
      <c r="AZ252" s="9" t="s">
        <v>150</v>
      </c>
      <c r="BA252" s="9" t="s">
        <v>150</v>
      </c>
      <c r="BB252" s="9" t="s">
        <v>150</v>
      </c>
      <c r="BC252" s="9" t="s">
        <v>150</v>
      </c>
      <c r="BD252" s="9" t="s">
        <v>150</v>
      </c>
      <c r="BE252" s="9" t="s">
        <v>150</v>
      </c>
      <c r="BF252" s="9">
        <f>SUM(AU252:BE252)</f>
        <v>149</v>
      </c>
      <c r="BG252" s="139" t="s">
        <v>41</v>
      </c>
      <c r="BH252" s="139" t="s">
        <v>42</v>
      </c>
      <c r="BI252" s="139" t="s">
        <v>43</v>
      </c>
      <c r="BJ252" s="139" t="s">
        <v>629</v>
      </c>
      <c r="BK252" s="139" t="s">
        <v>639</v>
      </c>
      <c r="BL252" s="139" t="s">
        <v>640</v>
      </c>
      <c r="BM252" s="139"/>
      <c r="BN252" s="139"/>
    </row>
    <row r="253" spans="1:66" ht="12.75" customHeight="1">
      <c r="A253" s="57"/>
      <c r="B253" s="150"/>
      <c r="C253" s="140"/>
      <c r="D253" s="140"/>
      <c r="E253" s="140"/>
      <c r="F253" s="140"/>
      <c r="G253" s="140"/>
      <c r="H253" s="140"/>
      <c r="I253" s="140"/>
      <c r="J253" s="88" t="s">
        <v>47</v>
      </c>
      <c r="K253" s="96">
        <v>0.2</v>
      </c>
      <c r="L253" s="96">
        <v>0.4</v>
      </c>
      <c r="M253" s="96" t="s">
        <v>150</v>
      </c>
      <c r="N253" s="96" t="s">
        <v>150</v>
      </c>
      <c r="O253" s="96" t="s">
        <v>150</v>
      </c>
      <c r="P253" s="92" t="s">
        <v>150</v>
      </c>
      <c r="Q253" s="92" t="s">
        <v>150</v>
      </c>
      <c r="R253" s="92" t="s">
        <v>150</v>
      </c>
      <c r="S253" s="92" t="s">
        <v>150</v>
      </c>
      <c r="T253" s="92" t="s">
        <v>150</v>
      </c>
      <c r="U253" s="96" t="s">
        <v>150</v>
      </c>
      <c r="V253" s="96">
        <v>0.4</v>
      </c>
      <c r="W253" s="92">
        <v>140</v>
      </c>
      <c r="X253" s="140"/>
      <c r="Y253" s="140"/>
      <c r="Z253" s="140"/>
      <c r="AA253" s="140"/>
      <c r="AB253" s="140"/>
      <c r="AC253" s="140"/>
      <c r="AD253" s="140"/>
      <c r="AE253" s="140"/>
      <c r="AF253" s="140"/>
      <c r="AG253" s="140"/>
      <c r="AH253" s="92" t="s">
        <v>47</v>
      </c>
      <c r="AI253" s="92" t="s">
        <v>150</v>
      </c>
      <c r="AJ253" s="92">
        <v>0.3</v>
      </c>
      <c r="AK253" s="92" t="s">
        <v>150</v>
      </c>
      <c r="AL253" s="92" t="s">
        <v>150</v>
      </c>
      <c r="AM253" s="92" t="s">
        <v>150</v>
      </c>
      <c r="AN253" s="92" t="s">
        <v>150</v>
      </c>
      <c r="AO253" s="92" t="s">
        <v>150</v>
      </c>
      <c r="AP253" s="92" t="s">
        <v>150</v>
      </c>
      <c r="AQ253" s="92" t="s">
        <v>150</v>
      </c>
      <c r="AR253" s="92" t="s">
        <v>150</v>
      </c>
      <c r="AS253" s="92" t="s">
        <v>150</v>
      </c>
      <c r="AT253" s="120">
        <v>0.3</v>
      </c>
      <c r="AU253" s="92" t="s">
        <v>150</v>
      </c>
      <c r="AV253" s="95">
        <v>35</v>
      </c>
      <c r="AW253" s="95" t="s">
        <v>150</v>
      </c>
      <c r="AX253" s="95" t="s">
        <v>150</v>
      </c>
      <c r="AY253" s="95" t="s">
        <v>150</v>
      </c>
      <c r="AZ253" s="95" t="s">
        <v>150</v>
      </c>
      <c r="BA253" s="95" t="s">
        <v>150</v>
      </c>
      <c r="BB253" s="95" t="s">
        <v>150</v>
      </c>
      <c r="BC253" s="95" t="s">
        <v>150</v>
      </c>
      <c r="BD253" s="95" t="s">
        <v>150</v>
      </c>
      <c r="BE253" s="95" t="s">
        <v>150</v>
      </c>
      <c r="BF253" s="95">
        <v>35</v>
      </c>
      <c r="BG253" s="140"/>
      <c r="BH253" s="140"/>
      <c r="BI253" s="140"/>
      <c r="BJ253" s="140"/>
      <c r="BK253" s="140"/>
      <c r="BL253" s="140"/>
      <c r="BM253" s="140"/>
      <c r="BN253" s="140"/>
    </row>
    <row r="254" spans="1:66" ht="18" customHeight="1">
      <c r="A254" s="143" t="s">
        <v>641</v>
      </c>
      <c r="B254" s="148" t="s">
        <v>642</v>
      </c>
      <c r="C254" s="143" t="s">
        <v>643</v>
      </c>
      <c r="D254" s="143" t="s">
        <v>644</v>
      </c>
      <c r="E254" s="142">
        <v>44256</v>
      </c>
      <c r="F254" s="142">
        <v>44925</v>
      </c>
      <c r="G254" s="142" t="s">
        <v>58</v>
      </c>
      <c r="H254" s="144">
        <v>0</v>
      </c>
      <c r="I254" s="139">
        <v>2020</v>
      </c>
      <c r="J254" s="139" t="s">
        <v>35</v>
      </c>
      <c r="K254" s="166" t="s">
        <v>150</v>
      </c>
      <c r="L254" s="166">
        <v>0.5</v>
      </c>
      <c r="M254" s="166">
        <v>1</v>
      </c>
      <c r="N254" s="166" t="s">
        <v>150</v>
      </c>
      <c r="O254" s="166" t="s">
        <v>150</v>
      </c>
      <c r="P254" s="166" t="s">
        <v>150</v>
      </c>
      <c r="Q254" s="166" t="s">
        <v>150</v>
      </c>
      <c r="R254" s="166" t="s">
        <v>150</v>
      </c>
      <c r="S254" s="166" t="s">
        <v>150</v>
      </c>
      <c r="T254" s="166" t="s">
        <v>150</v>
      </c>
      <c r="U254" s="166" t="s">
        <v>150</v>
      </c>
      <c r="V254" s="166">
        <v>1</v>
      </c>
      <c r="W254" s="139">
        <v>85</v>
      </c>
      <c r="X254" s="143" t="s">
        <v>376</v>
      </c>
      <c r="Y254" s="143" t="s">
        <v>503</v>
      </c>
      <c r="Z254" s="143" t="s">
        <v>645</v>
      </c>
      <c r="AA254" s="143" t="s">
        <v>646</v>
      </c>
      <c r="AB254" s="143" t="s">
        <v>647</v>
      </c>
      <c r="AC254" s="143" t="s">
        <v>58</v>
      </c>
      <c r="AD254" s="143">
        <v>0</v>
      </c>
      <c r="AE254" s="143">
        <v>2020</v>
      </c>
      <c r="AF254" s="142">
        <v>44256</v>
      </c>
      <c r="AG254" s="142">
        <v>44711</v>
      </c>
      <c r="AH254" s="5" t="s">
        <v>35</v>
      </c>
      <c r="AI254" s="55" t="s">
        <v>150</v>
      </c>
      <c r="AJ254" s="55">
        <v>0.5</v>
      </c>
      <c r="AK254" s="6">
        <v>1</v>
      </c>
      <c r="AL254" s="6" t="s">
        <v>150</v>
      </c>
      <c r="AM254" s="6" t="s">
        <v>150</v>
      </c>
      <c r="AN254" s="6" t="s">
        <v>150</v>
      </c>
      <c r="AO254" s="6" t="s">
        <v>150</v>
      </c>
      <c r="AP254" s="6" t="s">
        <v>150</v>
      </c>
      <c r="AQ254" s="6" t="s">
        <v>150</v>
      </c>
      <c r="AR254" s="6" t="s">
        <v>150</v>
      </c>
      <c r="AS254" s="6" t="s">
        <v>150</v>
      </c>
      <c r="AT254" s="23">
        <v>1</v>
      </c>
      <c r="AU254" s="6" t="s">
        <v>150</v>
      </c>
      <c r="AV254" s="9">
        <v>33</v>
      </c>
      <c r="AW254" s="9">
        <f>AV254*1.03</f>
        <v>33.99</v>
      </c>
      <c r="AX254" s="9" t="s">
        <v>150</v>
      </c>
      <c r="AY254" s="9" t="s">
        <v>150</v>
      </c>
      <c r="AZ254" s="9" t="s">
        <v>150</v>
      </c>
      <c r="BA254" s="9" t="s">
        <v>150</v>
      </c>
      <c r="BB254" s="9" t="s">
        <v>150</v>
      </c>
      <c r="BC254" s="9" t="s">
        <v>150</v>
      </c>
      <c r="BD254" s="9" t="s">
        <v>150</v>
      </c>
      <c r="BE254" s="9" t="s">
        <v>150</v>
      </c>
      <c r="BF254" s="9">
        <f>SUM(AU254:BE254)</f>
        <v>66.99000000000001</v>
      </c>
      <c r="BG254" s="139" t="s">
        <v>41</v>
      </c>
      <c r="BH254" s="139" t="s">
        <v>42</v>
      </c>
      <c r="BI254" s="139" t="s">
        <v>648</v>
      </c>
      <c r="BJ254" s="139" t="s">
        <v>649</v>
      </c>
      <c r="BK254" s="139" t="s">
        <v>650</v>
      </c>
      <c r="BL254" s="139" t="s">
        <v>651</v>
      </c>
      <c r="BM254" s="139"/>
      <c r="BN254" s="139"/>
    </row>
    <row r="255" spans="1:66" ht="18" customHeight="1">
      <c r="A255" s="141"/>
      <c r="B255" s="149"/>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0"/>
      <c r="AA255" s="140"/>
      <c r="AB255" s="140"/>
      <c r="AC255" s="140"/>
      <c r="AD255" s="140"/>
      <c r="AE255" s="140"/>
      <c r="AF255" s="140"/>
      <c r="AG255" s="140"/>
      <c r="AH255" s="92" t="s">
        <v>47</v>
      </c>
      <c r="AI255" s="92" t="s">
        <v>150</v>
      </c>
      <c r="AJ255" s="92">
        <v>0.5</v>
      </c>
      <c r="AK255" s="92" t="s">
        <v>150</v>
      </c>
      <c r="AL255" s="92" t="s">
        <v>150</v>
      </c>
      <c r="AM255" s="92" t="s">
        <v>150</v>
      </c>
      <c r="AN255" s="92" t="s">
        <v>150</v>
      </c>
      <c r="AO255" s="92" t="s">
        <v>150</v>
      </c>
      <c r="AP255" s="92" t="s">
        <v>150</v>
      </c>
      <c r="AQ255" s="92" t="s">
        <v>150</v>
      </c>
      <c r="AR255" s="92" t="s">
        <v>150</v>
      </c>
      <c r="AS255" s="92" t="s">
        <v>150</v>
      </c>
      <c r="AT255" s="120">
        <v>0.5</v>
      </c>
      <c r="AU255" s="92" t="s">
        <v>150</v>
      </c>
      <c r="AV255" s="95">
        <v>33</v>
      </c>
      <c r="AW255" s="95" t="s">
        <v>150</v>
      </c>
      <c r="AX255" s="95" t="s">
        <v>150</v>
      </c>
      <c r="AY255" s="95" t="s">
        <v>150</v>
      </c>
      <c r="AZ255" s="95" t="s">
        <v>150</v>
      </c>
      <c r="BA255" s="95" t="s">
        <v>150</v>
      </c>
      <c r="BB255" s="95" t="s">
        <v>150</v>
      </c>
      <c r="BC255" s="95" t="s">
        <v>150</v>
      </c>
      <c r="BD255" s="95" t="s">
        <v>150</v>
      </c>
      <c r="BE255" s="95" t="s">
        <v>150</v>
      </c>
      <c r="BF255" s="95">
        <v>33</v>
      </c>
      <c r="BG255" s="140"/>
      <c r="BH255" s="140"/>
      <c r="BI255" s="140"/>
      <c r="BJ255" s="140"/>
      <c r="BK255" s="140"/>
      <c r="BL255" s="140"/>
      <c r="BM255" s="140"/>
      <c r="BN255" s="140"/>
    </row>
    <row r="256" spans="1:66" ht="18" customHeight="1">
      <c r="A256" s="141"/>
      <c r="B256" s="149"/>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3"/>
      <c r="AA256" s="143" t="s">
        <v>652</v>
      </c>
      <c r="AB256" s="143" t="s">
        <v>653</v>
      </c>
      <c r="AC256" s="143" t="s">
        <v>54</v>
      </c>
      <c r="AD256" s="143">
        <v>0</v>
      </c>
      <c r="AE256" s="143">
        <v>2020</v>
      </c>
      <c r="AF256" s="142">
        <v>44713</v>
      </c>
      <c r="AG256" s="142">
        <v>44834</v>
      </c>
      <c r="AH256" s="5" t="s">
        <v>35</v>
      </c>
      <c r="AI256" s="55" t="s">
        <v>150</v>
      </c>
      <c r="AJ256" s="55" t="s">
        <v>150</v>
      </c>
      <c r="AK256" s="6">
        <v>0.9</v>
      </c>
      <c r="AL256" s="6" t="s">
        <v>150</v>
      </c>
      <c r="AM256" s="6" t="s">
        <v>150</v>
      </c>
      <c r="AN256" s="6" t="s">
        <v>150</v>
      </c>
      <c r="AO256" s="6" t="s">
        <v>150</v>
      </c>
      <c r="AP256" s="6" t="s">
        <v>150</v>
      </c>
      <c r="AQ256" s="6" t="s">
        <v>150</v>
      </c>
      <c r="AR256" s="6" t="s">
        <v>150</v>
      </c>
      <c r="AS256" s="6" t="s">
        <v>150</v>
      </c>
      <c r="AT256" s="23">
        <f>SUM(AI256:AS256)</f>
        <v>0.9</v>
      </c>
      <c r="AU256" s="6" t="s">
        <v>150</v>
      </c>
      <c r="AV256" s="9" t="s">
        <v>150</v>
      </c>
      <c r="AW256" s="9">
        <v>10</v>
      </c>
      <c r="AX256" s="9" t="s">
        <v>150</v>
      </c>
      <c r="AY256" s="9" t="s">
        <v>150</v>
      </c>
      <c r="AZ256" s="9" t="s">
        <v>150</v>
      </c>
      <c r="BA256" s="9" t="s">
        <v>150</v>
      </c>
      <c r="BB256" s="9" t="s">
        <v>150</v>
      </c>
      <c r="BC256" s="9" t="s">
        <v>150</v>
      </c>
      <c r="BD256" s="9" t="s">
        <v>150</v>
      </c>
      <c r="BE256" s="9" t="s">
        <v>150</v>
      </c>
      <c r="BF256" s="9">
        <f>SUM(AU256:BE256)</f>
        <v>10</v>
      </c>
      <c r="BG256" s="139" t="s">
        <v>41</v>
      </c>
      <c r="BH256" s="139" t="s">
        <v>42</v>
      </c>
      <c r="BI256" s="139" t="s">
        <v>648</v>
      </c>
      <c r="BJ256" s="139" t="s">
        <v>649</v>
      </c>
      <c r="BK256" s="139" t="s">
        <v>650</v>
      </c>
      <c r="BL256" s="139" t="s">
        <v>651</v>
      </c>
      <c r="BM256" s="139"/>
      <c r="BN256" s="139"/>
    </row>
    <row r="257" spans="1:66" ht="18" customHeight="1">
      <c r="A257" s="141"/>
      <c r="B257" s="149"/>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0"/>
      <c r="AA257" s="140"/>
      <c r="AB257" s="140"/>
      <c r="AC257" s="140"/>
      <c r="AD257" s="140"/>
      <c r="AE257" s="140"/>
      <c r="AF257" s="140"/>
      <c r="AG257" s="140"/>
      <c r="AH257" s="92" t="s">
        <v>47</v>
      </c>
      <c r="AI257" s="92" t="s">
        <v>150</v>
      </c>
      <c r="AJ257" s="92" t="s">
        <v>150</v>
      </c>
      <c r="AK257" s="92" t="s">
        <v>150</v>
      </c>
      <c r="AL257" s="92" t="s">
        <v>150</v>
      </c>
      <c r="AM257" s="92" t="s">
        <v>150</v>
      </c>
      <c r="AN257" s="92" t="s">
        <v>150</v>
      </c>
      <c r="AO257" s="92" t="s">
        <v>150</v>
      </c>
      <c r="AP257" s="92" t="s">
        <v>150</v>
      </c>
      <c r="AQ257" s="92" t="s">
        <v>150</v>
      </c>
      <c r="AR257" s="92" t="s">
        <v>150</v>
      </c>
      <c r="AS257" s="92" t="s">
        <v>150</v>
      </c>
      <c r="AT257" s="104" t="s">
        <v>150</v>
      </c>
      <c r="AU257" s="92" t="s">
        <v>150</v>
      </c>
      <c r="AV257" s="95" t="s">
        <v>150</v>
      </c>
      <c r="AW257" s="95" t="s">
        <v>150</v>
      </c>
      <c r="AX257" s="95" t="s">
        <v>150</v>
      </c>
      <c r="AY257" s="95" t="s">
        <v>150</v>
      </c>
      <c r="AZ257" s="95" t="s">
        <v>150</v>
      </c>
      <c r="BA257" s="95" t="s">
        <v>150</v>
      </c>
      <c r="BB257" s="95" t="s">
        <v>150</v>
      </c>
      <c r="BC257" s="95" t="s">
        <v>150</v>
      </c>
      <c r="BD257" s="95" t="s">
        <v>150</v>
      </c>
      <c r="BE257" s="95" t="s">
        <v>150</v>
      </c>
      <c r="BF257" s="95" t="s">
        <v>150</v>
      </c>
      <c r="BG257" s="140"/>
      <c r="BH257" s="140"/>
      <c r="BI257" s="140"/>
      <c r="BJ257" s="140"/>
      <c r="BK257" s="140"/>
      <c r="BL257" s="140"/>
      <c r="BM257" s="140"/>
      <c r="BN257" s="140"/>
    </row>
    <row r="258" spans="1:66" ht="18" customHeight="1">
      <c r="A258" s="141"/>
      <c r="B258" s="149"/>
      <c r="C258" s="141"/>
      <c r="D258" s="141"/>
      <c r="E258" s="141"/>
      <c r="F258" s="141"/>
      <c r="G258" s="141"/>
      <c r="H258" s="141"/>
      <c r="I258" s="141"/>
      <c r="J258" s="140"/>
      <c r="K258" s="140"/>
      <c r="L258" s="140"/>
      <c r="M258" s="140"/>
      <c r="N258" s="140"/>
      <c r="O258" s="140"/>
      <c r="P258" s="140"/>
      <c r="Q258" s="140"/>
      <c r="R258" s="140"/>
      <c r="S258" s="140"/>
      <c r="T258" s="140"/>
      <c r="U258" s="140"/>
      <c r="V258" s="140"/>
      <c r="W258" s="140"/>
      <c r="X258" s="141"/>
      <c r="Y258" s="141"/>
      <c r="Z258" s="143" t="s">
        <v>654</v>
      </c>
      <c r="AA258" s="143" t="s">
        <v>655</v>
      </c>
      <c r="AB258" s="143" t="s">
        <v>656</v>
      </c>
      <c r="AC258" s="143" t="s">
        <v>33</v>
      </c>
      <c r="AD258" s="143">
        <v>0</v>
      </c>
      <c r="AE258" s="143">
        <v>2020</v>
      </c>
      <c r="AF258" s="142">
        <v>44835</v>
      </c>
      <c r="AG258" s="142">
        <v>44925</v>
      </c>
      <c r="AH258" s="5" t="s">
        <v>35</v>
      </c>
      <c r="AI258" s="55" t="s">
        <v>150</v>
      </c>
      <c r="AJ258" s="55" t="s">
        <v>150</v>
      </c>
      <c r="AK258" s="6">
        <v>1</v>
      </c>
      <c r="AL258" s="6" t="s">
        <v>150</v>
      </c>
      <c r="AM258" s="6" t="s">
        <v>150</v>
      </c>
      <c r="AN258" s="6" t="s">
        <v>150</v>
      </c>
      <c r="AO258" s="6" t="s">
        <v>150</v>
      </c>
      <c r="AP258" s="6" t="s">
        <v>150</v>
      </c>
      <c r="AQ258" s="6" t="s">
        <v>150</v>
      </c>
      <c r="AR258" s="6" t="s">
        <v>150</v>
      </c>
      <c r="AS258" s="6" t="s">
        <v>150</v>
      </c>
      <c r="AT258" s="23">
        <v>1</v>
      </c>
      <c r="AU258" s="6" t="s">
        <v>150</v>
      </c>
      <c r="AV258" s="9" t="s">
        <v>150</v>
      </c>
      <c r="AW258" s="9">
        <v>8</v>
      </c>
      <c r="AX258" s="9" t="s">
        <v>150</v>
      </c>
      <c r="AY258" s="9" t="s">
        <v>150</v>
      </c>
      <c r="AZ258" s="9" t="s">
        <v>150</v>
      </c>
      <c r="BA258" s="9" t="s">
        <v>150</v>
      </c>
      <c r="BB258" s="9" t="s">
        <v>150</v>
      </c>
      <c r="BC258" s="9" t="s">
        <v>150</v>
      </c>
      <c r="BD258" s="9" t="s">
        <v>150</v>
      </c>
      <c r="BE258" s="9" t="s">
        <v>150</v>
      </c>
      <c r="BF258" s="9">
        <f>SUM(AU258:BE258)</f>
        <v>8</v>
      </c>
      <c r="BG258" s="139" t="s">
        <v>41</v>
      </c>
      <c r="BH258" s="139" t="s">
        <v>42</v>
      </c>
      <c r="BI258" s="139" t="s">
        <v>648</v>
      </c>
      <c r="BJ258" s="139" t="s">
        <v>649</v>
      </c>
      <c r="BK258" s="139"/>
      <c r="BL258" s="139"/>
      <c r="BM258" s="139"/>
      <c r="BN258" s="139"/>
    </row>
    <row r="259" spans="1:66" ht="18" customHeight="1">
      <c r="A259" s="141"/>
      <c r="B259" s="150"/>
      <c r="C259" s="140"/>
      <c r="D259" s="140"/>
      <c r="E259" s="140"/>
      <c r="F259" s="140"/>
      <c r="G259" s="140"/>
      <c r="H259" s="140"/>
      <c r="I259" s="140"/>
      <c r="J259" s="88" t="s">
        <v>47</v>
      </c>
      <c r="K259" s="96" t="s">
        <v>150</v>
      </c>
      <c r="L259" s="96">
        <v>0.5</v>
      </c>
      <c r="M259" s="96" t="s">
        <v>150</v>
      </c>
      <c r="N259" s="96" t="s">
        <v>150</v>
      </c>
      <c r="O259" s="96" t="s">
        <v>150</v>
      </c>
      <c r="P259" s="96" t="s">
        <v>150</v>
      </c>
      <c r="Q259" s="96" t="s">
        <v>150</v>
      </c>
      <c r="R259" s="96" t="s">
        <v>150</v>
      </c>
      <c r="S259" s="96" t="s">
        <v>150</v>
      </c>
      <c r="T259" s="96" t="s">
        <v>150</v>
      </c>
      <c r="U259" s="96" t="s">
        <v>150</v>
      </c>
      <c r="V259" s="96">
        <v>0.5</v>
      </c>
      <c r="W259" s="92">
        <v>33</v>
      </c>
      <c r="X259" s="140"/>
      <c r="Y259" s="140"/>
      <c r="Z259" s="140"/>
      <c r="AA259" s="140"/>
      <c r="AB259" s="140"/>
      <c r="AC259" s="140"/>
      <c r="AD259" s="140"/>
      <c r="AE259" s="140"/>
      <c r="AF259" s="140"/>
      <c r="AG259" s="140"/>
      <c r="AH259" s="92" t="s">
        <v>47</v>
      </c>
      <c r="AI259" s="92" t="s">
        <v>150</v>
      </c>
      <c r="AJ259" s="92" t="s">
        <v>150</v>
      </c>
      <c r="AK259" s="92" t="s">
        <v>150</v>
      </c>
      <c r="AL259" s="92" t="s">
        <v>150</v>
      </c>
      <c r="AM259" s="92" t="s">
        <v>150</v>
      </c>
      <c r="AN259" s="92" t="s">
        <v>150</v>
      </c>
      <c r="AO259" s="92" t="s">
        <v>150</v>
      </c>
      <c r="AP259" s="92" t="s">
        <v>150</v>
      </c>
      <c r="AQ259" s="92" t="s">
        <v>150</v>
      </c>
      <c r="AR259" s="92" t="s">
        <v>150</v>
      </c>
      <c r="AS259" s="92" t="s">
        <v>150</v>
      </c>
      <c r="AT259" s="104" t="s">
        <v>150</v>
      </c>
      <c r="AU259" s="92" t="s">
        <v>150</v>
      </c>
      <c r="AV259" s="95" t="s">
        <v>150</v>
      </c>
      <c r="AW259" s="95" t="s">
        <v>150</v>
      </c>
      <c r="AX259" s="95" t="s">
        <v>150</v>
      </c>
      <c r="AY259" s="95" t="s">
        <v>150</v>
      </c>
      <c r="AZ259" s="95" t="s">
        <v>150</v>
      </c>
      <c r="BA259" s="95" t="s">
        <v>150</v>
      </c>
      <c r="BB259" s="95" t="s">
        <v>150</v>
      </c>
      <c r="BC259" s="95" t="s">
        <v>150</v>
      </c>
      <c r="BD259" s="95" t="s">
        <v>150</v>
      </c>
      <c r="BE259" s="95" t="s">
        <v>150</v>
      </c>
      <c r="BF259" s="95" t="s">
        <v>150</v>
      </c>
      <c r="BG259" s="140"/>
      <c r="BH259" s="140"/>
      <c r="BI259" s="140"/>
      <c r="BJ259" s="140"/>
      <c r="BK259" s="140"/>
      <c r="BL259" s="140"/>
      <c r="BM259" s="140"/>
      <c r="BN259" s="140"/>
    </row>
    <row r="260" spans="1:66" ht="19.5" customHeight="1">
      <c r="A260" s="141"/>
      <c r="B260" s="148" t="s">
        <v>657</v>
      </c>
      <c r="C260" s="187" t="s">
        <v>658</v>
      </c>
      <c r="D260" s="143" t="s">
        <v>659</v>
      </c>
      <c r="E260" s="151">
        <v>44197</v>
      </c>
      <c r="F260" s="151">
        <v>45657</v>
      </c>
      <c r="G260" s="151" t="s">
        <v>54</v>
      </c>
      <c r="H260" s="144">
        <v>0</v>
      </c>
      <c r="I260" s="143">
        <v>2020</v>
      </c>
      <c r="J260" s="143" t="s">
        <v>35</v>
      </c>
      <c r="K260" s="143" t="s">
        <v>150</v>
      </c>
      <c r="L260" s="144">
        <v>1</v>
      </c>
      <c r="M260" s="144">
        <v>1</v>
      </c>
      <c r="N260" s="144">
        <v>1</v>
      </c>
      <c r="O260" s="144">
        <v>1</v>
      </c>
      <c r="P260" s="139" t="s">
        <v>150</v>
      </c>
      <c r="Q260" s="139" t="s">
        <v>150</v>
      </c>
      <c r="R260" s="139" t="s">
        <v>150</v>
      </c>
      <c r="S260" s="139" t="s">
        <v>150</v>
      </c>
      <c r="T260" s="139" t="s">
        <v>150</v>
      </c>
      <c r="U260" s="139" t="s">
        <v>150</v>
      </c>
      <c r="V260" s="144">
        <v>1</v>
      </c>
      <c r="W260" s="171">
        <v>41.8</v>
      </c>
      <c r="X260" s="143" t="s">
        <v>376</v>
      </c>
      <c r="Y260" s="143" t="s">
        <v>596</v>
      </c>
      <c r="Z260" s="143" t="s">
        <v>660</v>
      </c>
      <c r="AA260" s="143" t="s">
        <v>661</v>
      </c>
      <c r="AB260" s="143" t="s">
        <v>662</v>
      </c>
      <c r="AC260" s="143" t="s">
        <v>33</v>
      </c>
      <c r="AD260" s="143">
        <v>0</v>
      </c>
      <c r="AE260" s="143">
        <v>2020</v>
      </c>
      <c r="AF260" s="142">
        <v>44197</v>
      </c>
      <c r="AG260" s="142" t="s">
        <v>663</v>
      </c>
      <c r="AH260" s="5" t="s">
        <v>35</v>
      </c>
      <c r="AI260" s="55" t="s">
        <v>150</v>
      </c>
      <c r="AJ260" s="55">
        <v>1</v>
      </c>
      <c r="AK260" s="6" t="s">
        <v>150</v>
      </c>
      <c r="AL260" s="6" t="s">
        <v>150</v>
      </c>
      <c r="AM260" s="6" t="s">
        <v>150</v>
      </c>
      <c r="AN260" s="6" t="s">
        <v>150</v>
      </c>
      <c r="AO260" s="6" t="s">
        <v>150</v>
      </c>
      <c r="AP260" s="6" t="s">
        <v>150</v>
      </c>
      <c r="AQ260" s="6" t="s">
        <v>150</v>
      </c>
      <c r="AR260" s="6" t="s">
        <v>150</v>
      </c>
      <c r="AS260" s="6" t="s">
        <v>150</v>
      </c>
      <c r="AT260" s="23">
        <v>1</v>
      </c>
      <c r="AU260" s="6" t="s">
        <v>150</v>
      </c>
      <c r="AV260" s="9">
        <v>7.8</v>
      </c>
      <c r="AW260" s="9" t="s">
        <v>150</v>
      </c>
      <c r="AX260" s="9" t="s">
        <v>150</v>
      </c>
      <c r="AY260" s="9" t="s">
        <v>150</v>
      </c>
      <c r="AZ260" s="9" t="s">
        <v>150</v>
      </c>
      <c r="BA260" s="9" t="s">
        <v>150</v>
      </c>
      <c r="BB260" s="9" t="s">
        <v>150</v>
      </c>
      <c r="BC260" s="9" t="s">
        <v>150</v>
      </c>
      <c r="BD260" s="9" t="s">
        <v>150</v>
      </c>
      <c r="BE260" s="9" t="s">
        <v>150</v>
      </c>
      <c r="BF260" s="9">
        <f>SUM(AU260:BE260)</f>
        <v>7.8</v>
      </c>
      <c r="BG260" s="139" t="s">
        <v>664</v>
      </c>
      <c r="BH260" s="139" t="s">
        <v>665</v>
      </c>
      <c r="BI260" s="139" t="s">
        <v>666</v>
      </c>
      <c r="BJ260" s="139"/>
      <c r="BK260" s="139" t="s">
        <v>667</v>
      </c>
      <c r="BL260" s="139" t="s">
        <v>668</v>
      </c>
      <c r="BM260" s="139"/>
      <c r="BN260" s="139"/>
    </row>
    <row r="261" spans="1:66" ht="19.5" customHeight="1">
      <c r="A261" s="141"/>
      <c r="B261" s="149"/>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0"/>
      <c r="AA261" s="140"/>
      <c r="AB261" s="140"/>
      <c r="AC261" s="140"/>
      <c r="AD261" s="140"/>
      <c r="AE261" s="140"/>
      <c r="AF261" s="140"/>
      <c r="AG261" s="140"/>
      <c r="AH261" s="92" t="s">
        <v>47</v>
      </c>
      <c r="AI261" s="92" t="s">
        <v>150</v>
      </c>
      <c r="AJ261" s="92">
        <v>1</v>
      </c>
      <c r="AK261" s="92" t="s">
        <v>150</v>
      </c>
      <c r="AL261" s="92" t="s">
        <v>150</v>
      </c>
      <c r="AM261" s="92" t="s">
        <v>150</v>
      </c>
      <c r="AN261" s="92" t="s">
        <v>150</v>
      </c>
      <c r="AO261" s="92" t="s">
        <v>150</v>
      </c>
      <c r="AP261" s="92" t="s">
        <v>150</v>
      </c>
      <c r="AQ261" s="92" t="s">
        <v>150</v>
      </c>
      <c r="AR261" s="92" t="s">
        <v>150</v>
      </c>
      <c r="AS261" s="92" t="s">
        <v>150</v>
      </c>
      <c r="AT261" s="104">
        <v>1</v>
      </c>
      <c r="AU261" s="92" t="s">
        <v>150</v>
      </c>
      <c r="AV261" s="95">
        <v>7.8</v>
      </c>
      <c r="AW261" s="95" t="s">
        <v>150</v>
      </c>
      <c r="AX261" s="95" t="s">
        <v>150</v>
      </c>
      <c r="AY261" s="95" t="s">
        <v>150</v>
      </c>
      <c r="AZ261" s="95" t="s">
        <v>150</v>
      </c>
      <c r="BA261" s="95" t="s">
        <v>150</v>
      </c>
      <c r="BB261" s="95" t="s">
        <v>150</v>
      </c>
      <c r="BC261" s="95" t="s">
        <v>150</v>
      </c>
      <c r="BD261" s="95" t="s">
        <v>150</v>
      </c>
      <c r="BE261" s="95" t="s">
        <v>150</v>
      </c>
      <c r="BF261" s="95">
        <v>7.8</v>
      </c>
      <c r="BG261" s="140"/>
      <c r="BH261" s="140"/>
      <c r="BI261" s="140"/>
      <c r="BJ261" s="140"/>
      <c r="BK261" s="140"/>
      <c r="BL261" s="140"/>
      <c r="BM261" s="140"/>
      <c r="BN261" s="140"/>
    </row>
    <row r="262" spans="1:66" ht="19.5" customHeight="1">
      <c r="A262" s="141"/>
      <c r="B262" s="149"/>
      <c r="C262" s="141"/>
      <c r="D262" s="141"/>
      <c r="E262" s="141"/>
      <c r="F262" s="141"/>
      <c r="G262" s="141"/>
      <c r="H262" s="141"/>
      <c r="I262" s="141"/>
      <c r="J262" s="140"/>
      <c r="K262" s="140"/>
      <c r="L262" s="140"/>
      <c r="M262" s="140"/>
      <c r="N262" s="140"/>
      <c r="O262" s="140"/>
      <c r="P262" s="140"/>
      <c r="Q262" s="140"/>
      <c r="R262" s="140"/>
      <c r="S262" s="140"/>
      <c r="T262" s="140"/>
      <c r="U262" s="140"/>
      <c r="V262" s="140"/>
      <c r="W262" s="140"/>
      <c r="X262" s="141"/>
      <c r="Y262" s="141"/>
      <c r="Z262" s="143" t="s">
        <v>669</v>
      </c>
      <c r="AA262" s="143" t="s">
        <v>670</v>
      </c>
      <c r="AB262" s="143" t="s">
        <v>671</v>
      </c>
      <c r="AC262" s="143" t="s">
        <v>33</v>
      </c>
      <c r="AD262" s="143">
        <v>0</v>
      </c>
      <c r="AE262" s="143">
        <v>2020</v>
      </c>
      <c r="AF262" s="142">
        <v>44197</v>
      </c>
      <c r="AG262" s="143" t="s">
        <v>672</v>
      </c>
      <c r="AH262" s="5" t="s">
        <v>35</v>
      </c>
      <c r="AI262" s="55" t="s">
        <v>150</v>
      </c>
      <c r="AJ262" s="55">
        <v>1</v>
      </c>
      <c r="AK262" s="6">
        <v>1</v>
      </c>
      <c r="AL262" s="6">
        <v>1</v>
      </c>
      <c r="AM262" s="6">
        <v>1</v>
      </c>
      <c r="AN262" s="6" t="s">
        <v>150</v>
      </c>
      <c r="AO262" s="6" t="s">
        <v>150</v>
      </c>
      <c r="AP262" s="6" t="s">
        <v>150</v>
      </c>
      <c r="AQ262" s="6" t="s">
        <v>150</v>
      </c>
      <c r="AR262" s="6" t="s">
        <v>150</v>
      </c>
      <c r="AS262" s="6" t="s">
        <v>150</v>
      </c>
      <c r="AT262" s="23">
        <v>4</v>
      </c>
      <c r="AU262" s="6" t="s">
        <v>150</v>
      </c>
      <c r="AV262" s="9">
        <v>8.5</v>
      </c>
      <c r="AW262" s="9">
        <v>8.5</v>
      </c>
      <c r="AX262" s="9">
        <v>8.5</v>
      </c>
      <c r="AY262" s="9">
        <v>8.5</v>
      </c>
      <c r="AZ262" s="9" t="s">
        <v>150</v>
      </c>
      <c r="BA262" s="9" t="s">
        <v>150</v>
      </c>
      <c r="BB262" s="9" t="s">
        <v>150</v>
      </c>
      <c r="BC262" s="9" t="s">
        <v>150</v>
      </c>
      <c r="BD262" s="9" t="s">
        <v>150</v>
      </c>
      <c r="BE262" s="9" t="s">
        <v>150</v>
      </c>
      <c r="BF262" s="9">
        <f>SUM(AV262:BD262)</f>
        <v>34</v>
      </c>
      <c r="BG262" s="139" t="s">
        <v>664</v>
      </c>
      <c r="BH262" s="139" t="s">
        <v>665</v>
      </c>
      <c r="BI262" s="139" t="s">
        <v>666</v>
      </c>
      <c r="BJ262" s="139"/>
      <c r="BK262" s="139" t="s">
        <v>667</v>
      </c>
      <c r="BL262" s="139" t="s">
        <v>668</v>
      </c>
      <c r="BM262" s="139"/>
      <c r="BN262" s="139"/>
    </row>
    <row r="263" spans="1:66" ht="19.5" customHeight="1">
      <c r="A263" s="141"/>
      <c r="B263" s="150"/>
      <c r="C263" s="140"/>
      <c r="D263" s="140"/>
      <c r="E263" s="140"/>
      <c r="F263" s="140"/>
      <c r="G263" s="140"/>
      <c r="H263" s="140"/>
      <c r="I263" s="140"/>
      <c r="J263" s="88" t="s">
        <v>47</v>
      </c>
      <c r="K263" s="114" t="s">
        <v>150</v>
      </c>
      <c r="L263" s="115">
        <v>1</v>
      </c>
      <c r="M263" s="115" t="s">
        <v>150</v>
      </c>
      <c r="N263" s="115" t="s">
        <v>150</v>
      </c>
      <c r="O263" s="115" t="s">
        <v>150</v>
      </c>
      <c r="P263" s="92" t="s">
        <v>150</v>
      </c>
      <c r="Q263" s="92" t="s">
        <v>150</v>
      </c>
      <c r="R263" s="92" t="s">
        <v>150</v>
      </c>
      <c r="S263" s="92" t="s">
        <v>150</v>
      </c>
      <c r="T263" s="92" t="s">
        <v>150</v>
      </c>
      <c r="U263" s="92" t="s">
        <v>150</v>
      </c>
      <c r="V263" s="97">
        <v>1</v>
      </c>
      <c r="W263" s="102">
        <v>16.3</v>
      </c>
      <c r="X263" s="140"/>
      <c r="Y263" s="140"/>
      <c r="Z263" s="140"/>
      <c r="AA263" s="140"/>
      <c r="AB263" s="140"/>
      <c r="AC263" s="140"/>
      <c r="AD263" s="140"/>
      <c r="AE263" s="140"/>
      <c r="AF263" s="140"/>
      <c r="AG263" s="140"/>
      <c r="AH263" s="92" t="s">
        <v>47</v>
      </c>
      <c r="AI263" s="92" t="s">
        <v>150</v>
      </c>
      <c r="AJ263" s="92">
        <v>1</v>
      </c>
      <c r="AK263" s="92" t="s">
        <v>150</v>
      </c>
      <c r="AL263" s="92" t="s">
        <v>150</v>
      </c>
      <c r="AM263" s="92" t="s">
        <v>150</v>
      </c>
      <c r="AN263" s="92" t="s">
        <v>150</v>
      </c>
      <c r="AO263" s="92" t="s">
        <v>150</v>
      </c>
      <c r="AP263" s="92" t="s">
        <v>150</v>
      </c>
      <c r="AQ263" s="92" t="s">
        <v>150</v>
      </c>
      <c r="AR263" s="92" t="s">
        <v>150</v>
      </c>
      <c r="AS263" s="92" t="s">
        <v>150</v>
      </c>
      <c r="AT263" s="104">
        <v>1</v>
      </c>
      <c r="AU263" s="92" t="s">
        <v>150</v>
      </c>
      <c r="AV263" s="95">
        <v>8.5</v>
      </c>
      <c r="AW263" s="95" t="s">
        <v>150</v>
      </c>
      <c r="AX263" s="95" t="s">
        <v>150</v>
      </c>
      <c r="AY263" s="95" t="s">
        <v>150</v>
      </c>
      <c r="AZ263" s="95" t="s">
        <v>150</v>
      </c>
      <c r="BA263" s="95" t="s">
        <v>150</v>
      </c>
      <c r="BB263" s="95" t="s">
        <v>150</v>
      </c>
      <c r="BC263" s="95" t="s">
        <v>150</v>
      </c>
      <c r="BD263" s="95" t="s">
        <v>150</v>
      </c>
      <c r="BE263" s="95" t="s">
        <v>150</v>
      </c>
      <c r="BF263" s="95">
        <v>8.5</v>
      </c>
      <c r="BG263" s="140"/>
      <c r="BH263" s="140"/>
      <c r="BI263" s="140"/>
      <c r="BJ263" s="140"/>
      <c r="BK263" s="140"/>
      <c r="BL263" s="140"/>
      <c r="BM263" s="140"/>
      <c r="BN263" s="140"/>
    </row>
    <row r="264" spans="1:66" ht="33.75" customHeight="1">
      <c r="A264" s="141"/>
      <c r="B264" s="148" t="s">
        <v>673</v>
      </c>
      <c r="C264" s="143" t="s">
        <v>674</v>
      </c>
      <c r="D264" s="143" t="s">
        <v>674</v>
      </c>
      <c r="E264" s="142">
        <v>44197</v>
      </c>
      <c r="F264" s="142">
        <v>47848</v>
      </c>
      <c r="G264" s="142" t="s">
        <v>33</v>
      </c>
      <c r="H264" s="139">
        <v>0</v>
      </c>
      <c r="I264" s="139">
        <v>2020</v>
      </c>
      <c r="J264" s="139" t="s">
        <v>35</v>
      </c>
      <c r="K264" s="139" t="s">
        <v>150</v>
      </c>
      <c r="L264" s="139">
        <v>1</v>
      </c>
      <c r="M264" s="139">
        <v>1</v>
      </c>
      <c r="N264" s="139">
        <v>1</v>
      </c>
      <c r="O264" s="139">
        <v>1</v>
      </c>
      <c r="P264" s="139">
        <v>1</v>
      </c>
      <c r="Q264" s="139">
        <v>1</v>
      </c>
      <c r="R264" s="139">
        <v>1</v>
      </c>
      <c r="S264" s="139">
        <v>1</v>
      </c>
      <c r="T264" s="139">
        <v>1</v>
      </c>
      <c r="U264" s="139">
        <v>1</v>
      </c>
      <c r="V264" s="139">
        <v>1</v>
      </c>
      <c r="W264" s="168">
        <v>87404.41</v>
      </c>
      <c r="X264" s="143" t="s">
        <v>376</v>
      </c>
      <c r="Y264" s="143" t="s">
        <v>675</v>
      </c>
      <c r="Z264" s="143" t="s">
        <v>676</v>
      </c>
      <c r="AA264" s="143" t="s">
        <v>677</v>
      </c>
      <c r="AB264" s="143" t="s">
        <v>678</v>
      </c>
      <c r="AC264" s="143" t="s">
        <v>58</v>
      </c>
      <c r="AD264" s="143">
        <v>0</v>
      </c>
      <c r="AE264" s="143">
        <v>2020</v>
      </c>
      <c r="AF264" s="142">
        <v>44197</v>
      </c>
      <c r="AG264" s="143" t="s">
        <v>304</v>
      </c>
      <c r="AH264" s="5" t="s">
        <v>35</v>
      </c>
      <c r="AI264" s="55" t="s">
        <v>679</v>
      </c>
      <c r="AJ264" s="55">
        <v>0.03</v>
      </c>
      <c r="AK264" s="6">
        <v>0.15</v>
      </c>
      <c r="AL264" s="6">
        <v>0.35</v>
      </c>
      <c r="AM264" s="6">
        <v>0.45</v>
      </c>
      <c r="AN264" s="6">
        <v>0.55</v>
      </c>
      <c r="AO264" s="6">
        <v>0.65</v>
      </c>
      <c r="AP264" s="6">
        <v>0.75</v>
      </c>
      <c r="AQ264" s="6">
        <v>0.85</v>
      </c>
      <c r="AR264" s="6">
        <v>0.95</v>
      </c>
      <c r="AS264" s="6">
        <v>1</v>
      </c>
      <c r="AT264" s="23">
        <v>1</v>
      </c>
      <c r="AU264" s="6" t="s">
        <v>679</v>
      </c>
      <c r="AV264" s="9">
        <f>150+14</f>
        <v>164</v>
      </c>
      <c r="AW264" s="9">
        <f>155+14</f>
        <v>169</v>
      </c>
      <c r="AX264" s="9">
        <f>159+15</f>
        <v>174</v>
      </c>
      <c r="AY264" s="9">
        <f>164+15</f>
        <v>179</v>
      </c>
      <c r="AZ264" s="9">
        <f>233+16</f>
        <v>249</v>
      </c>
      <c r="BA264" s="9">
        <f>240+16</f>
        <v>256</v>
      </c>
      <c r="BB264" s="9">
        <f>247+17</f>
        <v>264</v>
      </c>
      <c r="BC264" s="9">
        <f>255+17</f>
        <v>272</v>
      </c>
      <c r="BD264" s="9">
        <f>262+18</f>
        <v>280</v>
      </c>
      <c r="BE264" s="9">
        <f>270+18</f>
        <v>288</v>
      </c>
      <c r="BF264" s="9">
        <f>SUM(AU264:BE264)</f>
        <v>2295</v>
      </c>
      <c r="BG264" s="139" t="s">
        <v>680</v>
      </c>
      <c r="BH264" s="139" t="s">
        <v>681</v>
      </c>
      <c r="BI264" s="139" t="s">
        <v>682</v>
      </c>
      <c r="BJ264" s="139" t="s">
        <v>683</v>
      </c>
      <c r="BK264" s="139" t="s">
        <v>684</v>
      </c>
      <c r="BL264" s="139" t="s">
        <v>685</v>
      </c>
      <c r="BM264" s="139"/>
      <c r="BN264" s="139"/>
    </row>
    <row r="265" spans="1:66" ht="33.75" customHeight="1">
      <c r="A265" s="141"/>
      <c r="B265" s="149"/>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0"/>
      <c r="AA265" s="140"/>
      <c r="AB265" s="140"/>
      <c r="AC265" s="140"/>
      <c r="AD265" s="140"/>
      <c r="AE265" s="140"/>
      <c r="AF265" s="140"/>
      <c r="AG265" s="140"/>
      <c r="AH265" s="92" t="s">
        <v>47</v>
      </c>
      <c r="AI265" s="92" t="s">
        <v>150</v>
      </c>
      <c r="AJ265" s="92" t="s">
        <v>686</v>
      </c>
      <c r="AK265" s="92" t="s">
        <v>150</v>
      </c>
      <c r="AL265" s="92" t="s">
        <v>150</v>
      </c>
      <c r="AM265" s="92" t="s">
        <v>150</v>
      </c>
      <c r="AN265" s="92" t="s">
        <v>150</v>
      </c>
      <c r="AO265" s="92" t="s">
        <v>150</v>
      </c>
      <c r="AP265" s="92" t="s">
        <v>150</v>
      </c>
      <c r="AQ265" s="92" t="s">
        <v>150</v>
      </c>
      <c r="AR265" s="92" t="s">
        <v>150</v>
      </c>
      <c r="AS265" s="92" t="s">
        <v>150</v>
      </c>
      <c r="AT265" s="104" t="s">
        <v>686</v>
      </c>
      <c r="AU265" s="92" t="s">
        <v>150</v>
      </c>
      <c r="AV265" s="95" t="s">
        <v>686</v>
      </c>
      <c r="AW265" s="95" t="s">
        <v>150</v>
      </c>
      <c r="AX265" s="95" t="s">
        <v>150</v>
      </c>
      <c r="AY265" s="95" t="s">
        <v>150</v>
      </c>
      <c r="AZ265" s="95" t="s">
        <v>150</v>
      </c>
      <c r="BA265" s="95" t="s">
        <v>150</v>
      </c>
      <c r="BB265" s="95" t="s">
        <v>150</v>
      </c>
      <c r="BC265" s="95" t="s">
        <v>150</v>
      </c>
      <c r="BD265" s="95" t="s">
        <v>150</v>
      </c>
      <c r="BE265" s="95" t="s">
        <v>150</v>
      </c>
      <c r="BF265" s="95" t="s">
        <v>686</v>
      </c>
      <c r="BG265" s="140"/>
      <c r="BH265" s="140"/>
      <c r="BI265" s="140"/>
      <c r="BJ265" s="140"/>
      <c r="BK265" s="140"/>
      <c r="BL265" s="140"/>
      <c r="BM265" s="140"/>
      <c r="BN265" s="140"/>
    </row>
    <row r="266" spans="1:66" ht="33.75" customHeight="1">
      <c r="A266" s="141"/>
      <c r="B266" s="149"/>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3" t="s">
        <v>687</v>
      </c>
      <c r="AA266" s="143" t="s">
        <v>688</v>
      </c>
      <c r="AB266" s="143" t="s">
        <v>689</v>
      </c>
      <c r="AC266" s="143" t="s">
        <v>58</v>
      </c>
      <c r="AD266" s="143">
        <v>0</v>
      </c>
      <c r="AE266" s="143">
        <v>2020</v>
      </c>
      <c r="AF266" s="142">
        <v>44197</v>
      </c>
      <c r="AG266" s="143" t="s">
        <v>304</v>
      </c>
      <c r="AH266" s="5" t="s">
        <v>35</v>
      </c>
      <c r="AI266" s="55" t="s">
        <v>679</v>
      </c>
      <c r="AJ266" s="55">
        <v>0.03</v>
      </c>
      <c r="AK266" s="6">
        <v>0.15</v>
      </c>
      <c r="AL266" s="6">
        <v>0.35</v>
      </c>
      <c r="AM266" s="6">
        <v>0.45</v>
      </c>
      <c r="AN266" s="6">
        <v>0.55</v>
      </c>
      <c r="AO266" s="6">
        <v>0.65</v>
      </c>
      <c r="AP266" s="6">
        <v>0.75</v>
      </c>
      <c r="AQ266" s="6">
        <v>0.85</v>
      </c>
      <c r="AR266" s="6">
        <v>0.95</v>
      </c>
      <c r="AS266" s="6">
        <v>1</v>
      </c>
      <c r="AT266" s="23">
        <v>1</v>
      </c>
      <c r="AU266" s="6" t="s">
        <v>679</v>
      </c>
      <c r="AV266" s="9">
        <f>90+14</f>
        <v>104</v>
      </c>
      <c r="AW266" s="9">
        <f>393+14</f>
        <v>407</v>
      </c>
      <c r="AX266" s="9">
        <f>404+15</f>
        <v>419</v>
      </c>
      <c r="AY266" s="9">
        <f>417+15</f>
        <v>432</v>
      </c>
      <c r="AZ266" s="9">
        <f>1129+16</f>
        <v>1145</v>
      </c>
      <c r="BA266" s="9">
        <f>16+2563</f>
        <v>2579</v>
      </c>
      <c r="BB266" s="9">
        <f>4140+17</f>
        <v>4157</v>
      </c>
      <c r="BC266" s="9">
        <f>5864+17</f>
        <v>5881</v>
      </c>
      <c r="BD266" s="9">
        <f>7740+18</f>
        <v>7758</v>
      </c>
      <c r="BE266" s="9">
        <f>9772+19</f>
        <v>9791</v>
      </c>
      <c r="BF266" s="9">
        <f>SUM(AU266:BE266)</f>
        <v>32673</v>
      </c>
      <c r="BG266" s="139" t="s">
        <v>680</v>
      </c>
      <c r="BH266" s="139" t="s">
        <v>681</v>
      </c>
      <c r="BI266" s="139" t="s">
        <v>682</v>
      </c>
      <c r="BJ266" s="139" t="s">
        <v>683</v>
      </c>
      <c r="BK266" s="139" t="s">
        <v>684</v>
      </c>
      <c r="BL266" s="139" t="s">
        <v>685</v>
      </c>
      <c r="BM266" s="139"/>
      <c r="BN266" s="139"/>
    </row>
    <row r="267" spans="1:66" ht="33.75" customHeight="1">
      <c r="A267" s="141"/>
      <c r="B267" s="149"/>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0"/>
      <c r="AA267" s="140"/>
      <c r="AB267" s="140"/>
      <c r="AC267" s="140"/>
      <c r="AD267" s="140"/>
      <c r="AE267" s="140"/>
      <c r="AF267" s="140"/>
      <c r="AG267" s="140"/>
      <c r="AH267" s="92" t="s">
        <v>47</v>
      </c>
      <c r="AI267" s="92" t="s">
        <v>150</v>
      </c>
      <c r="AJ267" s="92" t="s">
        <v>686</v>
      </c>
      <c r="AK267" s="92" t="s">
        <v>150</v>
      </c>
      <c r="AL267" s="92" t="s">
        <v>150</v>
      </c>
      <c r="AM267" s="92" t="s">
        <v>150</v>
      </c>
      <c r="AN267" s="92" t="s">
        <v>150</v>
      </c>
      <c r="AO267" s="92" t="s">
        <v>150</v>
      </c>
      <c r="AP267" s="92" t="s">
        <v>150</v>
      </c>
      <c r="AQ267" s="92" t="s">
        <v>150</v>
      </c>
      <c r="AR267" s="92" t="s">
        <v>150</v>
      </c>
      <c r="AS267" s="92" t="s">
        <v>150</v>
      </c>
      <c r="AT267" s="104" t="s">
        <v>686</v>
      </c>
      <c r="AU267" s="92" t="s">
        <v>150</v>
      </c>
      <c r="AV267" s="95" t="s">
        <v>686</v>
      </c>
      <c r="AW267" s="95" t="s">
        <v>150</v>
      </c>
      <c r="AX267" s="95" t="s">
        <v>150</v>
      </c>
      <c r="AY267" s="95" t="s">
        <v>150</v>
      </c>
      <c r="AZ267" s="95" t="s">
        <v>150</v>
      </c>
      <c r="BA267" s="95" t="s">
        <v>150</v>
      </c>
      <c r="BB267" s="95" t="s">
        <v>150</v>
      </c>
      <c r="BC267" s="95" t="s">
        <v>150</v>
      </c>
      <c r="BD267" s="95" t="s">
        <v>150</v>
      </c>
      <c r="BE267" s="95" t="s">
        <v>150</v>
      </c>
      <c r="BF267" s="95" t="s">
        <v>686</v>
      </c>
      <c r="BG267" s="140"/>
      <c r="BH267" s="140"/>
      <c r="BI267" s="140"/>
      <c r="BJ267" s="140"/>
      <c r="BK267" s="140"/>
      <c r="BL267" s="140"/>
      <c r="BM267" s="140"/>
      <c r="BN267" s="140"/>
    </row>
    <row r="268" spans="1:66" ht="33.75" customHeight="1">
      <c r="A268" s="141"/>
      <c r="B268" s="149"/>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3" t="s">
        <v>690</v>
      </c>
      <c r="AA268" s="143" t="s">
        <v>691</v>
      </c>
      <c r="AB268" s="143" t="s">
        <v>692</v>
      </c>
      <c r="AC268" s="143" t="s">
        <v>58</v>
      </c>
      <c r="AD268" s="143">
        <v>0</v>
      </c>
      <c r="AE268" s="143">
        <v>2020</v>
      </c>
      <c r="AF268" s="142">
        <v>44197</v>
      </c>
      <c r="AG268" s="143" t="s">
        <v>304</v>
      </c>
      <c r="AH268" s="5" t="s">
        <v>35</v>
      </c>
      <c r="AI268" s="55" t="s">
        <v>679</v>
      </c>
      <c r="AJ268" s="55">
        <v>0.03</v>
      </c>
      <c r="AK268" s="6">
        <v>0.15</v>
      </c>
      <c r="AL268" s="6">
        <v>0.35</v>
      </c>
      <c r="AM268" s="6">
        <v>0.45</v>
      </c>
      <c r="AN268" s="6">
        <v>0.55</v>
      </c>
      <c r="AO268" s="6">
        <v>0.65</v>
      </c>
      <c r="AP268" s="6">
        <v>0.75</v>
      </c>
      <c r="AQ268" s="6">
        <v>0.85</v>
      </c>
      <c r="AR268" s="6">
        <v>0.95</v>
      </c>
      <c r="AS268" s="6">
        <v>1</v>
      </c>
      <c r="AT268" s="23">
        <v>1</v>
      </c>
      <c r="AU268" s="6" t="s">
        <v>679</v>
      </c>
      <c r="AV268" s="9">
        <f>500+61</f>
        <v>561</v>
      </c>
      <c r="AW268" s="9">
        <f>515+61+(0.03*261)</f>
        <v>583.83</v>
      </c>
      <c r="AX268" s="9">
        <f>530+65</f>
        <v>595</v>
      </c>
      <c r="AY268" s="9">
        <f>546+67</f>
        <v>613</v>
      </c>
      <c r="AZ268" s="9">
        <f>562.75+69</f>
        <v>631.75</v>
      </c>
      <c r="BA268" s="9">
        <f>579.64+71</f>
        <v>650.64</v>
      </c>
      <c r="BB268" s="9">
        <f>597.03+73</f>
        <v>670.03</v>
      </c>
      <c r="BC268" s="9">
        <f>614.94+75</f>
        <v>689.94</v>
      </c>
      <c r="BD268" s="9">
        <f>633.39+77</f>
        <v>710.39</v>
      </c>
      <c r="BE268" s="9">
        <f>652.39+79</f>
        <v>731.39</v>
      </c>
      <c r="BF268" s="9">
        <f>SUM(AU268:BE268)</f>
        <v>6436.970000000001</v>
      </c>
      <c r="BG268" s="139" t="s">
        <v>680</v>
      </c>
      <c r="BH268" s="139" t="s">
        <v>681</v>
      </c>
      <c r="BI268" s="139" t="s">
        <v>682</v>
      </c>
      <c r="BJ268" s="139" t="s">
        <v>683</v>
      </c>
      <c r="BK268" s="139" t="s">
        <v>684</v>
      </c>
      <c r="BL268" s="139" t="s">
        <v>685</v>
      </c>
      <c r="BM268" s="139"/>
      <c r="BN268" s="139"/>
    </row>
    <row r="269" spans="1:66" ht="33.75" customHeight="1">
      <c r="A269" s="141"/>
      <c r="B269" s="149"/>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0"/>
      <c r="AA269" s="140"/>
      <c r="AB269" s="140"/>
      <c r="AC269" s="140"/>
      <c r="AD269" s="140"/>
      <c r="AE269" s="140"/>
      <c r="AF269" s="140"/>
      <c r="AG269" s="140"/>
      <c r="AH269" s="92" t="s">
        <v>47</v>
      </c>
      <c r="AI269" s="92" t="s">
        <v>150</v>
      </c>
      <c r="AJ269" s="92" t="s">
        <v>686</v>
      </c>
      <c r="AK269" s="92" t="s">
        <v>150</v>
      </c>
      <c r="AL269" s="92" t="s">
        <v>150</v>
      </c>
      <c r="AM269" s="92" t="s">
        <v>150</v>
      </c>
      <c r="AN269" s="92" t="s">
        <v>150</v>
      </c>
      <c r="AO269" s="92" t="s">
        <v>150</v>
      </c>
      <c r="AP269" s="92" t="s">
        <v>150</v>
      </c>
      <c r="AQ269" s="92" t="s">
        <v>150</v>
      </c>
      <c r="AR269" s="92" t="s">
        <v>150</v>
      </c>
      <c r="AS269" s="92" t="s">
        <v>150</v>
      </c>
      <c r="AT269" s="104" t="s">
        <v>686</v>
      </c>
      <c r="AU269" s="92" t="s">
        <v>150</v>
      </c>
      <c r="AV269" s="95" t="s">
        <v>686</v>
      </c>
      <c r="AW269" s="95" t="s">
        <v>150</v>
      </c>
      <c r="AX269" s="95" t="s">
        <v>150</v>
      </c>
      <c r="AY269" s="95" t="s">
        <v>150</v>
      </c>
      <c r="AZ269" s="95" t="s">
        <v>150</v>
      </c>
      <c r="BA269" s="95" t="s">
        <v>150</v>
      </c>
      <c r="BB269" s="95" t="s">
        <v>150</v>
      </c>
      <c r="BC269" s="95" t="s">
        <v>150</v>
      </c>
      <c r="BD269" s="95" t="s">
        <v>150</v>
      </c>
      <c r="BE269" s="95" t="s">
        <v>150</v>
      </c>
      <c r="BF269" s="95" t="s">
        <v>686</v>
      </c>
      <c r="BG269" s="140"/>
      <c r="BH269" s="140"/>
      <c r="BI269" s="140"/>
      <c r="BJ269" s="140"/>
      <c r="BK269" s="140"/>
      <c r="BL269" s="140"/>
      <c r="BM269" s="140"/>
      <c r="BN269" s="140"/>
    </row>
    <row r="270" spans="1:66" ht="33.75" customHeight="1">
      <c r="A270" s="141"/>
      <c r="B270" s="149"/>
      <c r="C270" s="141"/>
      <c r="D270" s="141"/>
      <c r="E270" s="141"/>
      <c r="F270" s="141"/>
      <c r="G270" s="141"/>
      <c r="H270" s="141"/>
      <c r="I270" s="141"/>
      <c r="J270" s="141"/>
      <c r="K270" s="140"/>
      <c r="L270" s="140"/>
      <c r="M270" s="140"/>
      <c r="N270" s="140"/>
      <c r="O270" s="140"/>
      <c r="P270" s="140"/>
      <c r="Q270" s="140"/>
      <c r="R270" s="140"/>
      <c r="S270" s="140"/>
      <c r="T270" s="140"/>
      <c r="U270" s="140"/>
      <c r="V270" s="140"/>
      <c r="W270" s="140"/>
      <c r="X270" s="141"/>
      <c r="Y270" s="141"/>
      <c r="Z270" s="143" t="s">
        <v>693</v>
      </c>
      <c r="AA270" s="143" t="s">
        <v>694</v>
      </c>
      <c r="AB270" s="143" t="s">
        <v>695</v>
      </c>
      <c r="AC270" s="143" t="s">
        <v>58</v>
      </c>
      <c r="AD270" s="143">
        <v>0</v>
      </c>
      <c r="AE270" s="143">
        <v>2020</v>
      </c>
      <c r="AF270" s="142">
        <v>44197</v>
      </c>
      <c r="AG270" s="143" t="s">
        <v>304</v>
      </c>
      <c r="AH270" s="5" t="s">
        <v>35</v>
      </c>
      <c r="AI270" s="55" t="s">
        <v>679</v>
      </c>
      <c r="AJ270" s="55">
        <v>0.03</v>
      </c>
      <c r="AK270" s="6">
        <v>0.15</v>
      </c>
      <c r="AL270" s="6">
        <v>0.35</v>
      </c>
      <c r="AM270" s="6">
        <v>0.45</v>
      </c>
      <c r="AN270" s="6">
        <v>0.55</v>
      </c>
      <c r="AO270" s="6">
        <v>0.65</v>
      </c>
      <c r="AP270" s="6">
        <v>0.75</v>
      </c>
      <c r="AQ270" s="6">
        <v>0.85</v>
      </c>
      <c r="AR270" s="6">
        <v>0.95</v>
      </c>
      <c r="AS270" s="6">
        <v>1</v>
      </c>
      <c r="AT270" s="23">
        <v>1</v>
      </c>
      <c r="AU270" s="6" t="s">
        <v>679</v>
      </c>
      <c r="AV270" s="9">
        <f>3750+248</f>
        <v>3998</v>
      </c>
      <c r="AW270" s="9">
        <f>3750+248+(0.03*248)</f>
        <v>4005.44</v>
      </c>
      <c r="AX270" s="9">
        <f>3750+262</f>
        <v>4012</v>
      </c>
      <c r="AY270" s="9">
        <f>3750+270</f>
        <v>4020</v>
      </c>
      <c r="AZ270" s="9">
        <f>4500+278</f>
        <v>4778</v>
      </c>
      <c r="BA270" s="9">
        <f>4500+286</f>
        <v>4786</v>
      </c>
      <c r="BB270" s="9">
        <f>4500+294</f>
        <v>4794</v>
      </c>
      <c r="BC270" s="9">
        <f>4500+303</f>
        <v>4803</v>
      </c>
      <c r="BD270" s="9">
        <f>5085+312</f>
        <v>5397</v>
      </c>
      <c r="BE270" s="9">
        <f>5085+321</f>
        <v>5406</v>
      </c>
      <c r="BF270" s="9">
        <f>SUM(AU270:BE270)</f>
        <v>45999.44</v>
      </c>
      <c r="BG270" s="139" t="s">
        <v>680</v>
      </c>
      <c r="BH270" s="139" t="s">
        <v>681</v>
      </c>
      <c r="BI270" s="139"/>
      <c r="BJ270" s="139"/>
      <c r="BK270" s="139" t="s">
        <v>696</v>
      </c>
      <c r="BL270" s="139" t="s">
        <v>685</v>
      </c>
      <c r="BM270" s="139"/>
      <c r="BN270" s="139"/>
    </row>
    <row r="271" spans="1:66" ht="33.75" customHeight="1">
      <c r="A271" s="141"/>
      <c r="B271" s="150"/>
      <c r="C271" s="140"/>
      <c r="D271" s="140"/>
      <c r="E271" s="140"/>
      <c r="F271" s="140"/>
      <c r="G271" s="140"/>
      <c r="H271" s="140"/>
      <c r="I271" s="140"/>
      <c r="J271" s="88" t="s">
        <v>47</v>
      </c>
      <c r="K271" s="92" t="s">
        <v>150</v>
      </c>
      <c r="L271" s="92" t="s">
        <v>150</v>
      </c>
      <c r="M271" s="92" t="s">
        <v>150</v>
      </c>
      <c r="N271" s="92" t="s">
        <v>150</v>
      </c>
      <c r="O271" s="92" t="s">
        <v>150</v>
      </c>
      <c r="P271" s="92" t="s">
        <v>150</v>
      </c>
      <c r="Q271" s="92" t="s">
        <v>150</v>
      </c>
      <c r="R271" s="92" t="s">
        <v>150</v>
      </c>
      <c r="S271" s="92" t="s">
        <v>150</v>
      </c>
      <c r="T271" s="92" t="s">
        <v>150</v>
      </c>
      <c r="U271" s="92" t="s">
        <v>150</v>
      </c>
      <c r="V271" s="92" t="s">
        <v>150</v>
      </c>
      <c r="W271" s="94" t="s">
        <v>150</v>
      </c>
      <c r="X271" s="140"/>
      <c r="Y271" s="140"/>
      <c r="Z271" s="140"/>
      <c r="AA271" s="140"/>
      <c r="AB271" s="140"/>
      <c r="AC271" s="140"/>
      <c r="AD271" s="140"/>
      <c r="AE271" s="140"/>
      <c r="AF271" s="140"/>
      <c r="AG271" s="140"/>
      <c r="AH271" s="92" t="s">
        <v>47</v>
      </c>
      <c r="AI271" s="92" t="s">
        <v>150</v>
      </c>
      <c r="AJ271" s="92" t="s">
        <v>686</v>
      </c>
      <c r="AK271" s="92" t="s">
        <v>150</v>
      </c>
      <c r="AL271" s="92" t="s">
        <v>150</v>
      </c>
      <c r="AM271" s="92" t="s">
        <v>150</v>
      </c>
      <c r="AN271" s="92" t="s">
        <v>150</v>
      </c>
      <c r="AO271" s="92" t="s">
        <v>150</v>
      </c>
      <c r="AP271" s="92" t="s">
        <v>150</v>
      </c>
      <c r="AQ271" s="92" t="s">
        <v>150</v>
      </c>
      <c r="AR271" s="92" t="s">
        <v>150</v>
      </c>
      <c r="AS271" s="92" t="s">
        <v>150</v>
      </c>
      <c r="AT271" s="104" t="s">
        <v>686</v>
      </c>
      <c r="AU271" s="92" t="s">
        <v>150</v>
      </c>
      <c r="AV271" s="95" t="s">
        <v>686</v>
      </c>
      <c r="AW271" s="95" t="s">
        <v>150</v>
      </c>
      <c r="AX271" s="95" t="s">
        <v>150</v>
      </c>
      <c r="AY271" s="95" t="s">
        <v>150</v>
      </c>
      <c r="AZ271" s="95" t="s">
        <v>150</v>
      </c>
      <c r="BA271" s="95" t="s">
        <v>150</v>
      </c>
      <c r="BB271" s="95" t="s">
        <v>150</v>
      </c>
      <c r="BC271" s="95" t="s">
        <v>150</v>
      </c>
      <c r="BD271" s="95" t="s">
        <v>150</v>
      </c>
      <c r="BE271" s="95" t="s">
        <v>150</v>
      </c>
      <c r="BF271" s="95" t="s">
        <v>686</v>
      </c>
      <c r="BG271" s="140"/>
      <c r="BH271" s="140"/>
      <c r="BI271" s="140"/>
      <c r="BJ271" s="140"/>
      <c r="BK271" s="140"/>
      <c r="BL271" s="140"/>
      <c r="BM271" s="140"/>
      <c r="BN271" s="140"/>
    </row>
    <row r="272" spans="1:66" ht="12.75" customHeight="1">
      <c r="A272" s="141"/>
      <c r="B272" s="148" t="s">
        <v>697</v>
      </c>
      <c r="C272" s="143" t="s">
        <v>698</v>
      </c>
      <c r="D272" s="143" t="s">
        <v>699</v>
      </c>
      <c r="E272" s="142">
        <v>44197</v>
      </c>
      <c r="F272" s="142">
        <v>45657</v>
      </c>
      <c r="G272" s="142" t="s">
        <v>33</v>
      </c>
      <c r="H272" s="139">
        <v>0</v>
      </c>
      <c r="I272" s="139"/>
      <c r="J272" s="139" t="s">
        <v>35</v>
      </c>
      <c r="K272" s="139" t="s">
        <v>150</v>
      </c>
      <c r="L272" s="139">
        <v>1</v>
      </c>
      <c r="M272" s="139">
        <v>1</v>
      </c>
      <c r="N272" s="139">
        <v>1</v>
      </c>
      <c r="O272" s="139">
        <v>1</v>
      </c>
      <c r="P272" s="139" t="s">
        <v>150</v>
      </c>
      <c r="Q272" s="139" t="s">
        <v>150</v>
      </c>
      <c r="R272" s="139" t="s">
        <v>150</v>
      </c>
      <c r="S272" s="139" t="s">
        <v>150</v>
      </c>
      <c r="T272" s="139" t="s">
        <v>150</v>
      </c>
      <c r="U272" s="139" t="s">
        <v>150</v>
      </c>
      <c r="V272" s="139">
        <v>4</v>
      </c>
      <c r="W272" s="168">
        <v>569.4</v>
      </c>
      <c r="X272" s="143" t="s">
        <v>376</v>
      </c>
      <c r="Y272" s="143" t="s">
        <v>700</v>
      </c>
      <c r="Z272" s="143" t="s">
        <v>701</v>
      </c>
      <c r="AA272" s="143" t="s">
        <v>702</v>
      </c>
      <c r="AB272" s="143" t="s">
        <v>703</v>
      </c>
      <c r="AC272" s="143" t="s">
        <v>33</v>
      </c>
      <c r="AD272" s="143">
        <v>0</v>
      </c>
      <c r="AE272" s="143">
        <v>2020</v>
      </c>
      <c r="AF272" s="142">
        <v>44197</v>
      </c>
      <c r="AG272" s="143">
        <v>45323</v>
      </c>
      <c r="AH272" s="5" t="s">
        <v>35</v>
      </c>
      <c r="AI272" s="55" t="s">
        <v>150</v>
      </c>
      <c r="AJ272" s="55">
        <v>1</v>
      </c>
      <c r="AK272" s="6">
        <v>1</v>
      </c>
      <c r="AL272" s="6">
        <v>1</v>
      </c>
      <c r="AM272" s="6">
        <v>1</v>
      </c>
      <c r="AN272" s="6" t="s">
        <v>150</v>
      </c>
      <c r="AO272" s="6" t="s">
        <v>150</v>
      </c>
      <c r="AP272" s="6" t="s">
        <v>150</v>
      </c>
      <c r="AQ272" s="6" t="s">
        <v>150</v>
      </c>
      <c r="AR272" s="6" t="s">
        <v>150</v>
      </c>
      <c r="AS272" s="6" t="s">
        <v>150</v>
      </c>
      <c r="AT272" s="23">
        <v>4</v>
      </c>
      <c r="AU272" s="6" t="s">
        <v>150</v>
      </c>
      <c r="AV272" s="9">
        <v>30.9</v>
      </c>
      <c r="AW272" s="9">
        <v>31.8</v>
      </c>
      <c r="AX272" s="9">
        <v>33.6</v>
      </c>
      <c r="AY272" s="9">
        <v>17.3</v>
      </c>
      <c r="AZ272" s="9" t="s">
        <v>150</v>
      </c>
      <c r="BA272" s="9" t="s">
        <v>150</v>
      </c>
      <c r="BB272" s="9" t="s">
        <v>150</v>
      </c>
      <c r="BC272" s="9" t="s">
        <v>150</v>
      </c>
      <c r="BD272" s="9" t="s">
        <v>150</v>
      </c>
      <c r="BE272" s="9" t="s">
        <v>150</v>
      </c>
      <c r="BF272" s="9">
        <f>SUM(AU272:BE272)</f>
        <v>113.60000000000001</v>
      </c>
      <c r="BG272" s="139" t="s">
        <v>41</v>
      </c>
      <c r="BH272" s="139" t="s">
        <v>42</v>
      </c>
      <c r="BI272" s="139" t="s">
        <v>548</v>
      </c>
      <c r="BJ272" s="139" t="s">
        <v>704</v>
      </c>
      <c r="BK272" s="139" t="s">
        <v>639</v>
      </c>
      <c r="BL272" s="139" t="s">
        <v>705</v>
      </c>
      <c r="BM272" s="139"/>
      <c r="BN272" s="139"/>
    </row>
    <row r="273" spans="1:66" ht="12.75" customHeight="1">
      <c r="A273" s="141"/>
      <c r="B273" s="149"/>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0"/>
      <c r="AA273" s="140"/>
      <c r="AB273" s="140"/>
      <c r="AC273" s="140"/>
      <c r="AD273" s="140"/>
      <c r="AE273" s="140"/>
      <c r="AF273" s="140"/>
      <c r="AG273" s="140"/>
      <c r="AH273" s="92" t="s">
        <v>47</v>
      </c>
      <c r="AI273" s="92" t="s">
        <v>150</v>
      </c>
      <c r="AJ273" s="92">
        <v>1</v>
      </c>
      <c r="AK273" s="92" t="s">
        <v>150</v>
      </c>
      <c r="AL273" s="92" t="s">
        <v>150</v>
      </c>
      <c r="AM273" s="92" t="s">
        <v>150</v>
      </c>
      <c r="AN273" s="92" t="s">
        <v>150</v>
      </c>
      <c r="AO273" s="92" t="s">
        <v>150</v>
      </c>
      <c r="AP273" s="92" t="s">
        <v>150</v>
      </c>
      <c r="AQ273" s="92" t="s">
        <v>150</v>
      </c>
      <c r="AR273" s="92" t="s">
        <v>150</v>
      </c>
      <c r="AS273" s="92" t="s">
        <v>150</v>
      </c>
      <c r="AT273" s="104">
        <v>1</v>
      </c>
      <c r="AU273" s="92" t="s">
        <v>150</v>
      </c>
      <c r="AV273" s="95">
        <v>30.9</v>
      </c>
      <c r="AW273" s="95" t="s">
        <v>150</v>
      </c>
      <c r="AX273" s="95" t="s">
        <v>150</v>
      </c>
      <c r="AY273" s="95" t="s">
        <v>150</v>
      </c>
      <c r="AZ273" s="95" t="s">
        <v>150</v>
      </c>
      <c r="BA273" s="95" t="s">
        <v>150</v>
      </c>
      <c r="BB273" s="95" t="s">
        <v>150</v>
      </c>
      <c r="BC273" s="95" t="s">
        <v>150</v>
      </c>
      <c r="BD273" s="95" t="s">
        <v>150</v>
      </c>
      <c r="BE273" s="95" t="s">
        <v>150</v>
      </c>
      <c r="BF273" s="95">
        <v>30.9</v>
      </c>
      <c r="BG273" s="140"/>
      <c r="BH273" s="140"/>
      <c r="BI273" s="140"/>
      <c r="BJ273" s="140"/>
      <c r="BK273" s="140"/>
      <c r="BL273" s="140"/>
      <c r="BM273" s="140"/>
      <c r="BN273" s="140"/>
    </row>
    <row r="274" spans="1:66" ht="12.75" customHeight="1">
      <c r="A274" s="141"/>
      <c r="B274" s="149"/>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3" t="s">
        <v>706</v>
      </c>
      <c r="AA274" s="143" t="s">
        <v>707</v>
      </c>
      <c r="AB274" s="143" t="s">
        <v>708</v>
      </c>
      <c r="AC274" s="143" t="s">
        <v>54</v>
      </c>
      <c r="AD274" s="143">
        <v>0</v>
      </c>
      <c r="AE274" s="143">
        <v>2020</v>
      </c>
      <c r="AF274" s="142">
        <v>44197</v>
      </c>
      <c r="AG274" s="143">
        <v>45657</v>
      </c>
      <c r="AH274" s="5" t="s">
        <v>35</v>
      </c>
      <c r="AI274" s="55" t="s">
        <v>150</v>
      </c>
      <c r="AJ274" s="55">
        <v>1</v>
      </c>
      <c r="AK274" s="6">
        <v>1</v>
      </c>
      <c r="AL274" s="6">
        <v>1</v>
      </c>
      <c r="AM274" s="6">
        <v>1</v>
      </c>
      <c r="AN274" s="6" t="s">
        <v>150</v>
      </c>
      <c r="AO274" s="6" t="s">
        <v>150</v>
      </c>
      <c r="AP274" s="6" t="s">
        <v>150</v>
      </c>
      <c r="AQ274" s="6" t="s">
        <v>150</v>
      </c>
      <c r="AR274" s="6" t="s">
        <v>150</v>
      </c>
      <c r="AS274" s="6" t="s">
        <v>150</v>
      </c>
      <c r="AT274" s="23">
        <v>1</v>
      </c>
      <c r="AU274" s="6" t="s">
        <v>150</v>
      </c>
      <c r="AV274" s="9">
        <v>80.2</v>
      </c>
      <c r="AW274" s="9">
        <v>82.6</v>
      </c>
      <c r="AX274" s="9">
        <v>87.4</v>
      </c>
      <c r="AY274" s="9">
        <v>46.3</v>
      </c>
      <c r="AZ274" s="9" t="s">
        <v>150</v>
      </c>
      <c r="BA274" s="9" t="s">
        <v>150</v>
      </c>
      <c r="BB274" s="9" t="s">
        <v>150</v>
      </c>
      <c r="BC274" s="9" t="s">
        <v>150</v>
      </c>
      <c r="BD274" s="9" t="s">
        <v>150</v>
      </c>
      <c r="BE274" s="9" t="s">
        <v>150</v>
      </c>
      <c r="BF274" s="9">
        <f>SUM(AU274:BE274)</f>
        <v>296.5</v>
      </c>
      <c r="BG274" s="139" t="s">
        <v>456</v>
      </c>
      <c r="BH274" s="139" t="s">
        <v>457</v>
      </c>
      <c r="BI274" s="139" t="s">
        <v>548</v>
      </c>
      <c r="BJ274" s="139" t="s">
        <v>704</v>
      </c>
      <c r="BK274" s="139" t="s">
        <v>639</v>
      </c>
      <c r="BL274" s="139" t="s">
        <v>709</v>
      </c>
      <c r="BM274" s="139"/>
      <c r="BN274" s="139"/>
    </row>
    <row r="275" spans="1:66" ht="12.75" customHeight="1">
      <c r="A275" s="141"/>
      <c r="B275" s="149"/>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0"/>
      <c r="AA275" s="140"/>
      <c r="AB275" s="140"/>
      <c r="AC275" s="140"/>
      <c r="AD275" s="140"/>
      <c r="AE275" s="140"/>
      <c r="AF275" s="140"/>
      <c r="AG275" s="140"/>
      <c r="AH275" s="92" t="s">
        <v>47</v>
      </c>
      <c r="AI275" s="92" t="s">
        <v>150</v>
      </c>
      <c r="AJ275" s="92">
        <v>1</v>
      </c>
      <c r="AK275" s="92" t="s">
        <v>150</v>
      </c>
      <c r="AL275" s="92" t="s">
        <v>150</v>
      </c>
      <c r="AM275" s="92" t="s">
        <v>150</v>
      </c>
      <c r="AN275" s="92" t="s">
        <v>150</v>
      </c>
      <c r="AO275" s="92" t="s">
        <v>150</v>
      </c>
      <c r="AP275" s="92" t="s">
        <v>150</v>
      </c>
      <c r="AQ275" s="92" t="s">
        <v>150</v>
      </c>
      <c r="AR275" s="92" t="s">
        <v>150</v>
      </c>
      <c r="AS275" s="92" t="s">
        <v>150</v>
      </c>
      <c r="AT275" s="104">
        <v>1</v>
      </c>
      <c r="AU275" s="92" t="s">
        <v>150</v>
      </c>
      <c r="AV275" s="95">
        <v>80.2</v>
      </c>
      <c r="AW275" s="95" t="s">
        <v>150</v>
      </c>
      <c r="AX275" s="95" t="s">
        <v>150</v>
      </c>
      <c r="AY275" s="95" t="s">
        <v>150</v>
      </c>
      <c r="AZ275" s="95" t="s">
        <v>150</v>
      </c>
      <c r="BA275" s="95" t="s">
        <v>150</v>
      </c>
      <c r="BB275" s="95" t="s">
        <v>150</v>
      </c>
      <c r="BC275" s="95" t="s">
        <v>150</v>
      </c>
      <c r="BD275" s="95" t="s">
        <v>150</v>
      </c>
      <c r="BE275" s="95" t="s">
        <v>150</v>
      </c>
      <c r="BF275" s="95">
        <v>80.2</v>
      </c>
      <c r="BG275" s="140"/>
      <c r="BH275" s="140"/>
      <c r="BI275" s="140"/>
      <c r="BJ275" s="140"/>
      <c r="BK275" s="140"/>
      <c r="BL275" s="140"/>
      <c r="BM275" s="140"/>
      <c r="BN275" s="140"/>
    </row>
    <row r="276" spans="1:66" ht="12.75" customHeight="1">
      <c r="A276" s="141"/>
      <c r="B276" s="149"/>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3" t="s">
        <v>710</v>
      </c>
      <c r="AA276" s="143" t="s">
        <v>711</v>
      </c>
      <c r="AB276" s="143" t="s">
        <v>712</v>
      </c>
      <c r="AC276" s="143" t="s">
        <v>54</v>
      </c>
      <c r="AD276" s="143">
        <v>0</v>
      </c>
      <c r="AE276" s="143">
        <v>2020</v>
      </c>
      <c r="AF276" s="142">
        <v>44197</v>
      </c>
      <c r="AG276" s="143">
        <v>44926</v>
      </c>
      <c r="AH276" s="5" t="s">
        <v>35</v>
      </c>
      <c r="AI276" s="55" t="s">
        <v>150</v>
      </c>
      <c r="AJ276" s="55">
        <v>1</v>
      </c>
      <c r="AK276" s="6">
        <v>1</v>
      </c>
      <c r="AL276" s="6">
        <v>1</v>
      </c>
      <c r="AM276" s="6">
        <v>1</v>
      </c>
      <c r="AN276" s="6" t="s">
        <v>150</v>
      </c>
      <c r="AO276" s="6" t="s">
        <v>150</v>
      </c>
      <c r="AP276" s="6" t="s">
        <v>150</v>
      </c>
      <c r="AQ276" s="6" t="s">
        <v>150</v>
      </c>
      <c r="AR276" s="6" t="s">
        <v>150</v>
      </c>
      <c r="AS276" s="6" t="s">
        <v>150</v>
      </c>
      <c r="AT276" s="23">
        <v>1</v>
      </c>
      <c r="AU276" s="6" t="s">
        <v>150</v>
      </c>
      <c r="AV276" s="9">
        <v>20.1</v>
      </c>
      <c r="AW276" s="9">
        <v>20.7</v>
      </c>
      <c r="AX276" s="9">
        <v>21.3</v>
      </c>
      <c r="AY276" s="9">
        <v>10.9</v>
      </c>
      <c r="AZ276" s="9" t="s">
        <v>150</v>
      </c>
      <c r="BA276" s="9" t="s">
        <v>150</v>
      </c>
      <c r="BB276" s="9" t="s">
        <v>150</v>
      </c>
      <c r="BC276" s="9" t="s">
        <v>150</v>
      </c>
      <c r="BD276" s="9" t="s">
        <v>150</v>
      </c>
      <c r="BE276" s="9" t="s">
        <v>150</v>
      </c>
      <c r="BF276" s="9">
        <f>SUM(AU276:BE276)</f>
        <v>73</v>
      </c>
      <c r="BG276" s="139" t="s">
        <v>41</v>
      </c>
      <c r="BH276" s="139" t="s">
        <v>42</v>
      </c>
      <c r="BI276" s="139" t="s">
        <v>548</v>
      </c>
      <c r="BJ276" s="139" t="s">
        <v>704</v>
      </c>
      <c r="BK276" s="139" t="s">
        <v>639</v>
      </c>
      <c r="BL276" s="139" t="s">
        <v>705</v>
      </c>
      <c r="BM276" s="139"/>
      <c r="BN276" s="139"/>
    </row>
    <row r="277" spans="1:66" ht="12.75" customHeight="1">
      <c r="A277" s="141"/>
      <c r="B277" s="149"/>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0"/>
      <c r="AA277" s="140"/>
      <c r="AB277" s="140"/>
      <c r="AC277" s="140"/>
      <c r="AD277" s="140"/>
      <c r="AE277" s="140"/>
      <c r="AF277" s="140"/>
      <c r="AG277" s="140"/>
      <c r="AH277" s="92" t="s">
        <v>47</v>
      </c>
      <c r="AI277" s="92" t="s">
        <v>150</v>
      </c>
      <c r="AJ277" s="92">
        <v>1</v>
      </c>
      <c r="AK277" s="92" t="s">
        <v>150</v>
      </c>
      <c r="AL277" s="92" t="s">
        <v>150</v>
      </c>
      <c r="AM277" s="92" t="s">
        <v>150</v>
      </c>
      <c r="AN277" s="92" t="s">
        <v>150</v>
      </c>
      <c r="AO277" s="92" t="s">
        <v>150</v>
      </c>
      <c r="AP277" s="92" t="s">
        <v>150</v>
      </c>
      <c r="AQ277" s="92" t="s">
        <v>150</v>
      </c>
      <c r="AR277" s="92" t="s">
        <v>150</v>
      </c>
      <c r="AS277" s="92" t="s">
        <v>150</v>
      </c>
      <c r="AT277" s="104">
        <v>1</v>
      </c>
      <c r="AU277" s="92" t="s">
        <v>150</v>
      </c>
      <c r="AV277" s="95">
        <v>20.1</v>
      </c>
      <c r="AW277" s="95" t="s">
        <v>150</v>
      </c>
      <c r="AX277" s="95" t="s">
        <v>150</v>
      </c>
      <c r="AY277" s="95" t="s">
        <v>150</v>
      </c>
      <c r="AZ277" s="95" t="s">
        <v>150</v>
      </c>
      <c r="BA277" s="95" t="s">
        <v>150</v>
      </c>
      <c r="BB277" s="95" t="s">
        <v>150</v>
      </c>
      <c r="BC277" s="95" t="s">
        <v>150</v>
      </c>
      <c r="BD277" s="95" t="s">
        <v>150</v>
      </c>
      <c r="BE277" s="95" t="s">
        <v>150</v>
      </c>
      <c r="BF277" s="95">
        <v>20.1</v>
      </c>
      <c r="BG277" s="140"/>
      <c r="BH277" s="140"/>
      <c r="BI277" s="140"/>
      <c r="BJ277" s="140"/>
      <c r="BK277" s="140"/>
      <c r="BL277" s="140"/>
      <c r="BM277" s="140"/>
      <c r="BN277" s="140"/>
    </row>
    <row r="278" spans="1:66" ht="12.75" customHeight="1">
      <c r="A278" s="141"/>
      <c r="B278" s="149"/>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3" t="s">
        <v>713</v>
      </c>
      <c r="AA278" s="143" t="s">
        <v>714</v>
      </c>
      <c r="AB278" s="143" t="s">
        <v>715</v>
      </c>
      <c r="AC278" s="143" t="s">
        <v>33</v>
      </c>
      <c r="AD278" s="143">
        <v>0</v>
      </c>
      <c r="AE278" s="143">
        <v>2020</v>
      </c>
      <c r="AF278" s="142">
        <v>44197</v>
      </c>
      <c r="AG278" s="143">
        <v>44926</v>
      </c>
      <c r="AH278" s="58" t="s">
        <v>35</v>
      </c>
      <c r="AI278" s="59" t="s">
        <v>150</v>
      </c>
      <c r="AJ278" s="59" t="s">
        <v>191</v>
      </c>
      <c r="AK278" s="60">
        <v>1</v>
      </c>
      <c r="AL278" s="60" t="s">
        <v>150</v>
      </c>
      <c r="AM278" s="60" t="s">
        <v>150</v>
      </c>
      <c r="AN278" s="60" t="s">
        <v>150</v>
      </c>
      <c r="AO278" s="60" t="s">
        <v>150</v>
      </c>
      <c r="AP278" s="60" t="s">
        <v>150</v>
      </c>
      <c r="AQ278" s="60" t="s">
        <v>150</v>
      </c>
      <c r="AR278" s="60" t="s">
        <v>150</v>
      </c>
      <c r="AS278" s="60" t="s">
        <v>150</v>
      </c>
      <c r="AT278" s="61">
        <v>1</v>
      </c>
      <c r="AU278" s="60" t="s">
        <v>150</v>
      </c>
      <c r="AV278" s="62">
        <v>24.6</v>
      </c>
      <c r="AW278" s="62">
        <v>24.6</v>
      </c>
      <c r="AX278" s="62" t="s">
        <v>150</v>
      </c>
      <c r="AY278" s="62" t="s">
        <v>150</v>
      </c>
      <c r="AZ278" s="62" t="s">
        <v>150</v>
      </c>
      <c r="BA278" s="62" t="s">
        <v>150</v>
      </c>
      <c r="BB278" s="62" t="s">
        <v>150</v>
      </c>
      <c r="BC278" s="62" t="s">
        <v>150</v>
      </c>
      <c r="BD278" s="62" t="s">
        <v>150</v>
      </c>
      <c r="BE278" s="62" t="s">
        <v>150</v>
      </c>
      <c r="BF278" s="62">
        <f>SUM(AU278:BE278)</f>
        <v>49.2</v>
      </c>
      <c r="BG278" s="139" t="s">
        <v>41</v>
      </c>
      <c r="BH278" s="139" t="s">
        <v>42</v>
      </c>
      <c r="BI278" s="139" t="s">
        <v>548</v>
      </c>
      <c r="BJ278" s="139" t="s">
        <v>704</v>
      </c>
      <c r="BK278" s="139" t="s">
        <v>639</v>
      </c>
      <c r="BL278" s="139" t="s">
        <v>705</v>
      </c>
      <c r="BM278" s="139"/>
      <c r="BN278" s="139"/>
    </row>
    <row r="279" spans="1:66" ht="12.75" customHeight="1">
      <c r="A279" s="141"/>
      <c r="B279" s="149"/>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0"/>
      <c r="AA279" s="140"/>
      <c r="AB279" s="140"/>
      <c r="AC279" s="140"/>
      <c r="AD279" s="140"/>
      <c r="AE279" s="140"/>
      <c r="AF279" s="140"/>
      <c r="AG279" s="140"/>
      <c r="AH279" s="92" t="s">
        <v>47</v>
      </c>
      <c r="AI279" s="92" t="s">
        <v>150</v>
      </c>
      <c r="AJ279" s="92">
        <v>0.5</v>
      </c>
      <c r="AK279" s="92" t="s">
        <v>150</v>
      </c>
      <c r="AL279" s="92" t="s">
        <v>150</v>
      </c>
      <c r="AM279" s="92" t="s">
        <v>150</v>
      </c>
      <c r="AN279" s="92" t="s">
        <v>150</v>
      </c>
      <c r="AO279" s="92" t="s">
        <v>150</v>
      </c>
      <c r="AP279" s="92" t="s">
        <v>150</v>
      </c>
      <c r="AQ279" s="92" t="s">
        <v>150</v>
      </c>
      <c r="AR279" s="92" t="s">
        <v>150</v>
      </c>
      <c r="AS279" s="92" t="s">
        <v>150</v>
      </c>
      <c r="AT279" s="92">
        <v>0.5</v>
      </c>
      <c r="AU279" s="92" t="s">
        <v>150</v>
      </c>
      <c r="AV279" s="95">
        <v>24.6</v>
      </c>
      <c r="AW279" s="95" t="s">
        <v>150</v>
      </c>
      <c r="AX279" s="95" t="s">
        <v>150</v>
      </c>
      <c r="AY279" s="95" t="s">
        <v>150</v>
      </c>
      <c r="AZ279" s="95" t="s">
        <v>150</v>
      </c>
      <c r="BA279" s="95" t="s">
        <v>150</v>
      </c>
      <c r="BB279" s="95" t="s">
        <v>150</v>
      </c>
      <c r="BC279" s="95" t="s">
        <v>150</v>
      </c>
      <c r="BD279" s="95" t="s">
        <v>150</v>
      </c>
      <c r="BE279" s="95" t="s">
        <v>150</v>
      </c>
      <c r="BF279" s="95">
        <v>24.6</v>
      </c>
      <c r="BG279" s="140"/>
      <c r="BH279" s="140"/>
      <c r="BI279" s="140"/>
      <c r="BJ279" s="140"/>
      <c r="BK279" s="140"/>
      <c r="BL279" s="140"/>
      <c r="BM279" s="140"/>
      <c r="BN279" s="140"/>
    </row>
    <row r="280" spans="1:66" ht="12.75" customHeight="1">
      <c r="A280" s="141"/>
      <c r="B280" s="149"/>
      <c r="C280" s="141"/>
      <c r="D280" s="141"/>
      <c r="E280" s="141"/>
      <c r="F280" s="141"/>
      <c r="G280" s="141"/>
      <c r="H280" s="141"/>
      <c r="I280" s="141"/>
      <c r="J280" s="140"/>
      <c r="K280" s="140"/>
      <c r="L280" s="140"/>
      <c r="M280" s="140"/>
      <c r="N280" s="140"/>
      <c r="O280" s="140"/>
      <c r="P280" s="140"/>
      <c r="Q280" s="140"/>
      <c r="R280" s="140"/>
      <c r="S280" s="140"/>
      <c r="T280" s="140"/>
      <c r="U280" s="140"/>
      <c r="V280" s="140"/>
      <c r="W280" s="140"/>
      <c r="X280" s="141"/>
      <c r="Y280" s="141"/>
      <c r="Z280" s="143" t="s">
        <v>716</v>
      </c>
      <c r="AA280" s="143" t="s">
        <v>717</v>
      </c>
      <c r="AB280" s="143" t="s">
        <v>718</v>
      </c>
      <c r="AC280" s="143" t="s">
        <v>33</v>
      </c>
      <c r="AD280" s="143">
        <v>0</v>
      </c>
      <c r="AE280" s="143">
        <v>2020</v>
      </c>
      <c r="AF280" s="142">
        <v>44197</v>
      </c>
      <c r="AG280" s="143">
        <v>44926</v>
      </c>
      <c r="AH280" s="5" t="s">
        <v>35</v>
      </c>
      <c r="AI280" s="55" t="s">
        <v>150</v>
      </c>
      <c r="AJ280" s="55" t="s">
        <v>191</v>
      </c>
      <c r="AK280" s="6">
        <v>1</v>
      </c>
      <c r="AL280" s="6" t="s">
        <v>150</v>
      </c>
      <c r="AM280" s="6" t="s">
        <v>150</v>
      </c>
      <c r="AN280" s="6" t="s">
        <v>150</v>
      </c>
      <c r="AO280" s="6" t="s">
        <v>150</v>
      </c>
      <c r="AP280" s="6" t="s">
        <v>150</v>
      </c>
      <c r="AQ280" s="6" t="s">
        <v>150</v>
      </c>
      <c r="AR280" s="6" t="s">
        <v>150</v>
      </c>
      <c r="AS280" s="6" t="s">
        <v>150</v>
      </c>
      <c r="AT280" s="23">
        <v>1</v>
      </c>
      <c r="AU280" s="6" t="s">
        <v>150</v>
      </c>
      <c r="AV280" s="9">
        <v>18.3</v>
      </c>
      <c r="AW280" s="9">
        <v>18.8</v>
      </c>
      <c r="AX280" s="9" t="s">
        <v>150</v>
      </c>
      <c r="AY280" s="9" t="s">
        <v>150</v>
      </c>
      <c r="AZ280" s="9" t="s">
        <v>150</v>
      </c>
      <c r="BA280" s="9" t="s">
        <v>150</v>
      </c>
      <c r="BB280" s="9" t="s">
        <v>150</v>
      </c>
      <c r="BC280" s="9" t="s">
        <v>150</v>
      </c>
      <c r="BD280" s="9" t="s">
        <v>150</v>
      </c>
      <c r="BE280" s="9" t="s">
        <v>150</v>
      </c>
      <c r="BF280" s="9">
        <f>SUM(AU280:BE280)</f>
        <v>37.1</v>
      </c>
      <c r="BG280" s="139" t="s">
        <v>41</v>
      </c>
      <c r="BH280" s="139" t="s">
        <v>42</v>
      </c>
      <c r="BI280" s="139" t="s">
        <v>548</v>
      </c>
      <c r="BJ280" s="139" t="s">
        <v>704</v>
      </c>
      <c r="BK280" s="139" t="s">
        <v>639</v>
      </c>
      <c r="BL280" s="139" t="s">
        <v>705</v>
      </c>
      <c r="BM280" s="139"/>
      <c r="BN280" s="139"/>
    </row>
    <row r="281" spans="1:66" ht="12.75" customHeight="1">
      <c r="A281" s="141"/>
      <c r="B281" s="150"/>
      <c r="C281" s="140"/>
      <c r="D281" s="140"/>
      <c r="E281" s="140"/>
      <c r="F281" s="140"/>
      <c r="G281" s="140"/>
      <c r="H281" s="140"/>
      <c r="I281" s="140"/>
      <c r="J281" s="88" t="s">
        <v>47</v>
      </c>
      <c r="K281" s="92" t="s">
        <v>150</v>
      </c>
      <c r="L281" s="92">
        <v>1</v>
      </c>
      <c r="M281" s="92" t="s">
        <v>150</v>
      </c>
      <c r="N281" s="92" t="s">
        <v>150</v>
      </c>
      <c r="O281" s="92" t="s">
        <v>150</v>
      </c>
      <c r="P281" s="92" t="s">
        <v>150</v>
      </c>
      <c r="Q281" s="92" t="s">
        <v>150</v>
      </c>
      <c r="R281" s="92" t="s">
        <v>150</v>
      </c>
      <c r="S281" s="92" t="s">
        <v>150</v>
      </c>
      <c r="T281" s="92" t="s">
        <v>150</v>
      </c>
      <c r="U281" s="92" t="s">
        <v>150</v>
      </c>
      <c r="V281" s="92">
        <v>1</v>
      </c>
      <c r="W281" s="94">
        <v>174.1</v>
      </c>
      <c r="X281" s="140"/>
      <c r="Y281" s="140"/>
      <c r="Z281" s="140"/>
      <c r="AA281" s="140"/>
      <c r="AB281" s="140"/>
      <c r="AC281" s="140"/>
      <c r="AD281" s="140"/>
      <c r="AE281" s="140"/>
      <c r="AF281" s="140"/>
      <c r="AG281" s="140"/>
      <c r="AH281" s="92" t="s">
        <v>47</v>
      </c>
      <c r="AI281" s="92" t="s">
        <v>150</v>
      </c>
      <c r="AJ281" s="92">
        <v>0.5</v>
      </c>
      <c r="AK281" s="92" t="s">
        <v>150</v>
      </c>
      <c r="AL281" s="92" t="s">
        <v>150</v>
      </c>
      <c r="AM281" s="92" t="s">
        <v>150</v>
      </c>
      <c r="AN281" s="92" t="s">
        <v>150</v>
      </c>
      <c r="AO281" s="92" t="s">
        <v>150</v>
      </c>
      <c r="AP281" s="92" t="s">
        <v>150</v>
      </c>
      <c r="AQ281" s="92" t="s">
        <v>150</v>
      </c>
      <c r="AR281" s="92" t="s">
        <v>150</v>
      </c>
      <c r="AS281" s="92" t="s">
        <v>150</v>
      </c>
      <c r="AT281" s="92">
        <v>0.5</v>
      </c>
      <c r="AU281" s="92" t="s">
        <v>150</v>
      </c>
      <c r="AV281" s="95">
        <v>18.3</v>
      </c>
      <c r="AW281" s="95" t="s">
        <v>150</v>
      </c>
      <c r="AX281" s="95" t="s">
        <v>150</v>
      </c>
      <c r="AY281" s="95" t="s">
        <v>150</v>
      </c>
      <c r="AZ281" s="95" t="s">
        <v>150</v>
      </c>
      <c r="BA281" s="95" t="s">
        <v>150</v>
      </c>
      <c r="BB281" s="95" t="s">
        <v>150</v>
      </c>
      <c r="BC281" s="95" t="s">
        <v>150</v>
      </c>
      <c r="BD281" s="95" t="s">
        <v>150</v>
      </c>
      <c r="BE281" s="95" t="s">
        <v>150</v>
      </c>
      <c r="BF281" s="95">
        <v>18.3</v>
      </c>
      <c r="BG281" s="140"/>
      <c r="BH281" s="140"/>
      <c r="BI281" s="140"/>
      <c r="BJ281" s="140"/>
      <c r="BK281" s="140"/>
      <c r="BL281" s="140"/>
      <c r="BM281" s="140"/>
      <c r="BN281" s="140"/>
    </row>
    <row r="282" spans="1:66" ht="20.25" customHeight="1">
      <c r="A282" s="141"/>
      <c r="B282" s="148" t="s">
        <v>719</v>
      </c>
      <c r="C282" s="143" t="s">
        <v>720</v>
      </c>
      <c r="D282" s="143" t="s">
        <v>721</v>
      </c>
      <c r="E282" s="142">
        <v>44805</v>
      </c>
      <c r="F282" s="142">
        <v>45657</v>
      </c>
      <c r="G282" s="142" t="s">
        <v>58</v>
      </c>
      <c r="H282" s="166">
        <v>0</v>
      </c>
      <c r="I282" s="139">
        <v>2020</v>
      </c>
      <c r="J282" s="139" t="s">
        <v>35</v>
      </c>
      <c r="K282" s="139" t="s">
        <v>150</v>
      </c>
      <c r="L282" s="166" t="s">
        <v>150</v>
      </c>
      <c r="M282" s="166">
        <v>0.2</v>
      </c>
      <c r="N282" s="166">
        <v>0.4</v>
      </c>
      <c r="O282" s="166">
        <v>1</v>
      </c>
      <c r="P282" s="139" t="s">
        <v>150</v>
      </c>
      <c r="Q282" s="139" t="s">
        <v>150</v>
      </c>
      <c r="R282" s="139" t="s">
        <v>150</v>
      </c>
      <c r="S282" s="139" t="s">
        <v>150</v>
      </c>
      <c r="T282" s="139" t="s">
        <v>150</v>
      </c>
      <c r="U282" s="139" t="s">
        <v>150</v>
      </c>
      <c r="V282" s="166">
        <v>1</v>
      </c>
      <c r="W282" s="168">
        <v>253.1</v>
      </c>
      <c r="X282" s="143" t="s">
        <v>376</v>
      </c>
      <c r="Y282" s="143" t="s">
        <v>700</v>
      </c>
      <c r="Z282" s="143" t="s">
        <v>722</v>
      </c>
      <c r="AA282" s="143" t="s">
        <v>723</v>
      </c>
      <c r="AB282" s="143" t="s">
        <v>724</v>
      </c>
      <c r="AC282" s="143" t="s">
        <v>54</v>
      </c>
      <c r="AD282" s="143">
        <v>0</v>
      </c>
      <c r="AE282" s="143">
        <v>2020</v>
      </c>
      <c r="AF282" s="142">
        <v>44440</v>
      </c>
      <c r="AG282" s="143">
        <v>45657</v>
      </c>
      <c r="AH282" s="5" t="s">
        <v>35</v>
      </c>
      <c r="AI282" s="55" t="s">
        <v>150</v>
      </c>
      <c r="AJ282" s="55">
        <v>1</v>
      </c>
      <c r="AK282" s="6">
        <v>1</v>
      </c>
      <c r="AL282" s="6">
        <v>1</v>
      </c>
      <c r="AM282" s="6">
        <v>1</v>
      </c>
      <c r="AN282" s="6" t="s">
        <v>150</v>
      </c>
      <c r="AO282" s="6" t="s">
        <v>150</v>
      </c>
      <c r="AP282" s="6" t="s">
        <v>150</v>
      </c>
      <c r="AQ282" s="6" t="s">
        <v>150</v>
      </c>
      <c r="AR282" s="6" t="s">
        <v>150</v>
      </c>
      <c r="AS282" s="6" t="s">
        <v>150</v>
      </c>
      <c r="AT282" s="23">
        <v>1</v>
      </c>
      <c r="AU282" s="6" t="s">
        <v>150</v>
      </c>
      <c r="AV282" s="9">
        <v>7.7</v>
      </c>
      <c r="AW282" s="9">
        <v>7.9</v>
      </c>
      <c r="AX282" s="9">
        <v>8.2</v>
      </c>
      <c r="AY282" s="9">
        <v>8.4</v>
      </c>
      <c r="AZ282" s="9" t="s">
        <v>150</v>
      </c>
      <c r="BA282" s="9" t="s">
        <v>150</v>
      </c>
      <c r="BB282" s="9" t="s">
        <v>150</v>
      </c>
      <c r="BC282" s="9" t="s">
        <v>150</v>
      </c>
      <c r="BD282" s="9" t="s">
        <v>150</v>
      </c>
      <c r="BE282" s="9" t="s">
        <v>150</v>
      </c>
      <c r="BF282" s="9">
        <f>SUM(AU282:BE282)</f>
        <v>32.2</v>
      </c>
      <c r="BG282" s="139" t="s">
        <v>41</v>
      </c>
      <c r="BH282" s="139" t="s">
        <v>42</v>
      </c>
      <c r="BI282" s="139" t="s">
        <v>725</v>
      </c>
      <c r="BJ282" s="139"/>
      <c r="BK282" s="139" t="s">
        <v>44</v>
      </c>
      <c r="BL282" s="139" t="s">
        <v>726</v>
      </c>
      <c r="BM282" s="139"/>
      <c r="BN282" s="139"/>
    </row>
    <row r="283" spans="1:66" ht="20.25" customHeight="1">
      <c r="A283" s="141"/>
      <c r="B283" s="149"/>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0"/>
      <c r="AA283" s="140"/>
      <c r="AB283" s="140"/>
      <c r="AC283" s="140"/>
      <c r="AD283" s="140"/>
      <c r="AE283" s="140"/>
      <c r="AF283" s="140"/>
      <c r="AG283" s="140"/>
      <c r="AH283" s="92" t="s">
        <v>47</v>
      </c>
      <c r="AI283" s="92" t="s">
        <v>150</v>
      </c>
      <c r="AJ283" s="92">
        <v>1</v>
      </c>
      <c r="AK283" s="92" t="s">
        <v>150</v>
      </c>
      <c r="AL283" s="92" t="s">
        <v>150</v>
      </c>
      <c r="AM283" s="92" t="s">
        <v>150</v>
      </c>
      <c r="AN283" s="92" t="s">
        <v>150</v>
      </c>
      <c r="AO283" s="92" t="s">
        <v>150</v>
      </c>
      <c r="AP283" s="92" t="s">
        <v>150</v>
      </c>
      <c r="AQ283" s="92" t="s">
        <v>150</v>
      </c>
      <c r="AR283" s="92" t="s">
        <v>150</v>
      </c>
      <c r="AS283" s="92" t="s">
        <v>150</v>
      </c>
      <c r="AT283" s="104">
        <v>1</v>
      </c>
      <c r="AU283" s="92" t="s">
        <v>150</v>
      </c>
      <c r="AV283" s="95">
        <v>7.7</v>
      </c>
      <c r="AW283" s="95" t="s">
        <v>150</v>
      </c>
      <c r="AX283" s="95" t="s">
        <v>150</v>
      </c>
      <c r="AY283" s="95" t="s">
        <v>150</v>
      </c>
      <c r="AZ283" s="95" t="s">
        <v>150</v>
      </c>
      <c r="BA283" s="95" t="s">
        <v>150</v>
      </c>
      <c r="BB283" s="95" t="s">
        <v>150</v>
      </c>
      <c r="BC283" s="95" t="s">
        <v>150</v>
      </c>
      <c r="BD283" s="95" t="s">
        <v>150</v>
      </c>
      <c r="BE283" s="95" t="s">
        <v>150</v>
      </c>
      <c r="BF283" s="95">
        <v>7.7</v>
      </c>
      <c r="BG283" s="140"/>
      <c r="BH283" s="140"/>
      <c r="BI283" s="140"/>
      <c r="BJ283" s="140"/>
      <c r="BK283" s="140"/>
      <c r="BL283" s="140"/>
      <c r="BM283" s="140"/>
      <c r="BN283" s="140"/>
    </row>
    <row r="284" spans="1:66" ht="20.25" customHeight="1">
      <c r="A284" s="140"/>
      <c r="B284" s="149"/>
      <c r="C284" s="141"/>
      <c r="D284" s="141"/>
      <c r="E284" s="141"/>
      <c r="F284" s="141"/>
      <c r="G284" s="141"/>
      <c r="H284" s="141"/>
      <c r="I284" s="141"/>
      <c r="J284" s="140"/>
      <c r="K284" s="140"/>
      <c r="L284" s="140"/>
      <c r="M284" s="140"/>
      <c r="N284" s="140"/>
      <c r="O284" s="140"/>
      <c r="P284" s="140"/>
      <c r="Q284" s="140"/>
      <c r="R284" s="140"/>
      <c r="S284" s="140"/>
      <c r="T284" s="140"/>
      <c r="U284" s="140"/>
      <c r="V284" s="140"/>
      <c r="W284" s="140"/>
      <c r="X284" s="141"/>
      <c r="Y284" s="141"/>
      <c r="Z284" s="143" t="s">
        <v>727</v>
      </c>
      <c r="AA284" s="143" t="s">
        <v>728</v>
      </c>
      <c r="AB284" s="143" t="s">
        <v>729</v>
      </c>
      <c r="AC284" s="143" t="s">
        <v>58</v>
      </c>
      <c r="AD284" s="143">
        <v>0</v>
      </c>
      <c r="AE284" s="143">
        <v>2020</v>
      </c>
      <c r="AF284" s="142">
        <v>44562</v>
      </c>
      <c r="AG284" s="143">
        <v>45657</v>
      </c>
      <c r="AH284" s="5" t="s">
        <v>35</v>
      </c>
      <c r="AI284" s="55" t="s">
        <v>150</v>
      </c>
      <c r="AJ284" s="55" t="s">
        <v>150</v>
      </c>
      <c r="AK284" s="6">
        <v>0.4</v>
      </c>
      <c r="AL284" s="6">
        <v>0.8</v>
      </c>
      <c r="AM284" s="6">
        <v>1</v>
      </c>
      <c r="AN284" s="6" t="s">
        <v>150</v>
      </c>
      <c r="AO284" s="6" t="s">
        <v>150</v>
      </c>
      <c r="AP284" s="6" t="s">
        <v>150</v>
      </c>
      <c r="AQ284" s="6" t="s">
        <v>150</v>
      </c>
      <c r="AR284" s="6" t="s">
        <v>150</v>
      </c>
      <c r="AS284" s="6" t="s">
        <v>150</v>
      </c>
      <c r="AT284" s="23">
        <v>1</v>
      </c>
      <c r="AU284" s="6" t="s">
        <v>150</v>
      </c>
      <c r="AV284" s="9" t="s">
        <v>150</v>
      </c>
      <c r="AW284" s="9">
        <v>71.5</v>
      </c>
      <c r="AX284" s="9">
        <v>73.6</v>
      </c>
      <c r="AY284" s="9">
        <v>75.8</v>
      </c>
      <c r="AZ284" s="9" t="s">
        <v>150</v>
      </c>
      <c r="BA284" s="9" t="s">
        <v>150</v>
      </c>
      <c r="BB284" s="9" t="s">
        <v>150</v>
      </c>
      <c r="BC284" s="9" t="s">
        <v>150</v>
      </c>
      <c r="BD284" s="9" t="s">
        <v>150</v>
      </c>
      <c r="BE284" s="9" t="s">
        <v>150</v>
      </c>
      <c r="BF284" s="9">
        <f>SUM(AU284:BE284)</f>
        <v>220.89999999999998</v>
      </c>
      <c r="BG284" s="139" t="s">
        <v>41</v>
      </c>
      <c r="BH284" s="139" t="s">
        <v>42</v>
      </c>
      <c r="BI284" s="139" t="s">
        <v>725</v>
      </c>
      <c r="BJ284" s="139"/>
      <c r="BK284" s="139" t="s">
        <v>44</v>
      </c>
      <c r="BL284" s="139" t="s">
        <v>730</v>
      </c>
      <c r="BM284" s="139"/>
      <c r="BN284" s="139"/>
    </row>
    <row r="285" spans="1:66" ht="20.25" customHeight="1">
      <c r="A285" s="63"/>
      <c r="B285" s="150"/>
      <c r="C285" s="140"/>
      <c r="D285" s="140"/>
      <c r="E285" s="140"/>
      <c r="F285" s="140"/>
      <c r="G285" s="140"/>
      <c r="H285" s="140"/>
      <c r="I285" s="140"/>
      <c r="J285" s="88" t="s">
        <v>47</v>
      </c>
      <c r="K285" s="92" t="s">
        <v>150</v>
      </c>
      <c r="L285" s="92" t="s">
        <v>200</v>
      </c>
      <c r="M285" s="96" t="s">
        <v>150</v>
      </c>
      <c r="N285" s="96" t="s">
        <v>150</v>
      </c>
      <c r="O285" s="96" t="s">
        <v>150</v>
      </c>
      <c r="P285" s="92" t="s">
        <v>150</v>
      </c>
      <c r="Q285" s="92" t="s">
        <v>150</v>
      </c>
      <c r="R285" s="92" t="s">
        <v>150</v>
      </c>
      <c r="S285" s="92" t="s">
        <v>150</v>
      </c>
      <c r="T285" s="92" t="s">
        <v>150</v>
      </c>
      <c r="U285" s="92" t="s">
        <v>150</v>
      </c>
      <c r="V285" s="92" t="s">
        <v>200</v>
      </c>
      <c r="W285" s="95">
        <v>7.7</v>
      </c>
      <c r="X285" s="140"/>
      <c r="Y285" s="140"/>
      <c r="Z285" s="140"/>
      <c r="AA285" s="140"/>
      <c r="AB285" s="140"/>
      <c r="AC285" s="140"/>
      <c r="AD285" s="140"/>
      <c r="AE285" s="140"/>
      <c r="AF285" s="140"/>
      <c r="AG285" s="140"/>
      <c r="AH285" s="92" t="s">
        <v>47</v>
      </c>
      <c r="AI285" s="92" t="s">
        <v>150</v>
      </c>
      <c r="AJ285" s="92" t="s">
        <v>150</v>
      </c>
      <c r="AK285" s="92" t="s">
        <v>150</v>
      </c>
      <c r="AL285" s="92" t="s">
        <v>150</v>
      </c>
      <c r="AM285" s="92" t="s">
        <v>150</v>
      </c>
      <c r="AN285" s="92" t="s">
        <v>150</v>
      </c>
      <c r="AO285" s="92" t="s">
        <v>150</v>
      </c>
      <c r="AP285" s="92" t="s">
        <v>150</v>
      </c>
      <c r="AQ285" s="92" t="s">
        <v>150</v>
      </c>
      <c r="AR285" s="92" t="s">
        <v>150</v>
      </c>
      <c r="AS285" s="92" t="s">
        <v>150</v>
      </c>
      <c r="AT285" s="104" t="s">
        <v>150</v>
      </c>
      <c r="AU285" s="92" t="s">
        <v>150</v>
      </c>
      <c r="AV285" s="95" t="s">
        <v>150</v>
      </c>
      <c r="AW285" s="95" t="s">
        <v>150</v>
      </c>
      <c r="AX285" s="95" t="s">
        <v>150</v>
      </c>
      <c r="AY285" s="95" t="s">
        <v>150</v>
      </c>
      <c r="AZ285" s="95" t="s">
        <v>150</v>
      </c>
      <c r="BA285" s="95" t="s">
        <v>150</v>
      </c>
      <c r="BB285" s="95" t="s">
        <v>150</v>
      </c>
      <c r="BC285" s="95" t="s">
        <v>150</v>
      </c>
      <c r="BD285" s="95" t="s">
        <v>150</v>
      </c>
      <c r="BE285" s="95" t="s">
        <v>150</v>
      </c>
      <c r="BF285" s="95" t="s">
        <v>150</v>
      </c>
      <c r="BG285" s="140"/>
      <c r="BH285" s="140"/>
      <c r="BI285" s="140"/>
      <c r="BJ285" s="140"/>
      <c r="BK285" s="140"/>
      <c r="BL285" s="140"/>
      <c r="BM285" s="140"/>
      <c r="BN285" s="140"/>
    </row>
    <row r="286" spans="1:64" ht="12.75" customHeight="1">
      <c r="A286" s="63"/>
      <c r="B286" s="81"/>
      <c r="C286" s="63"/>
      <c r="D286" s="63"/>
      <c r="E286" s="64"/>
      <c r="F286" s="64"/>
      <c r="G286" s="64"/>
      <c r="H286" s="65"/>
      <c r="I286" s="66"/>
      <c r="J286" s="67"/>
      <c r="K286" s="66"/>
      <c r="L286" s="65"/>
      <c r="M286" s="65"/>
      <c r="N286" s="65"/>
      <c r="O286" s="65"/>
      <c r="P286" s="66"/>
      <c r="Q286" s="66"/>
      <c r="R286" s="66"/>
      <c r="S286" s="66"/>
      <c r="T286" s="66"/>
      <c r="U286" s="66"/>
      <c r="V286" s="65"/>
      <c r="W286" s="68"/>
      <c r="X286" s="63"/>
      <c r="Y286" s="63"/>
      <c r="Z286" s="63"/>
      <c r="AA286" s="63"/>
      <c r="AB286" s="63"/>
      <c r="AC286" s="66"/>
      <c r="AD286" s="65"/>
      <c r="AE286" s="66"/>
      <c r="AF286" s="64"/>
      <c r="AG286" s="64"/>
      <c r="AH286" s="67"/>
      <c r="AI286" s="66"/>
      <c r="AJ286" s="66"/>
      <c r="AK286" s="65"/>
      <c r="AL286" s="65"/>
      <c r="AM286" s="65"/>
      <c r="AN286" s="66"/>
      <c r="AO286" s="66"/>
      <c r="AP286" s="66"/>
      <c r="AQ286" s="66"/>
      <c r="AR286" s="66"/>
      <c r="AS286" s="66"/>
      <c r="AT286" s="69"/>
      <c r="AU286" s="70"/>
      <c r="AV286" s="71"/>
      <c r="AW286" s="71"/>
      <c r="AX286" s="71"/>
      <c r="AY286" s="71"/>
      <c r="AZ286" s="72"/>
      <c r="BA286" s="72"/>
      <c r="BB286" s="72"/>
      <c r="BC286" s="72"/>
      <c r="BD286" s="72"/>
      <c r="BE286" s="71"/>
      <c r="BF286" s="71"/>
      <c r="BG286" s="63"/>
      <c r="BH286" s="63"/>
      <c r="BI286" s="63"/>
      <c r="BJ286" s="66"/>
      <c r="BK286" s="66"/>
      <c r="BL286" s="63"/>
    </row>
    <row r="287" spans="1:23" ht="12.75" customHeight="1">
      <c r="A287" s="66"/>
      <c r="B287" s="82"/>
      <c r="W287" s="73"/>
    </row>
    <row r="288" spans="1:2" ht="12.75" customHeight="1">
      <c r="A288" s="66"/>
      <c r="B288" s="82"/>
    </row>
    <row r="289" spans="1:2" ht="12.75" customHeight="1">
      <c r="A289" s="66"/>
      <c r="B289" s="82"/>
    </row>
    <row r="290" spans="1:2" ht="12.75" customHeight="1">
      <c r="A290" s="66"/>
      <c r="B290" s="82"/>
    </row>
    <row r="291" spans="1:2" ht="12.75" customHeight="1">
      <c r="A291" s="66"/>
      <c r="B291" s="82"/>
    </row>
    <row r="292" spans="1:2" ht="12.75" customHeight="1">
      <c r="A292" s="66"/>
      <c r="B292" s="82"/>
    </row>
    <row r="293" spans="1:2" ht="12.75" customHeight="1">
      <c r="A293" s="66"/>
      <c r="B293" s="82"/>
    </row>
    <row r="294" spans="1:2" ht="12.75" customHeight="1">
      <c r="A294" s="66"/>
      <c r="B294" s="82"/>
    </row>
    <row r="295" spans="1:2" ht="12.75" customHeight="1">
      <c r="A295" s="66"/>
      <c r="B295" s="82"/>
    </row>
    <row r="296" ht="12.75" customHeight="1">
      <c r="A296" s="66"/>
    </row>
    <row r="297" ht="12.75" customHeight="1">
      <c r="A297" s="66"/>
    </row>
    <row r="298" ht="12.75" customHeight="1">
      <c r="A298" s="66"/>
    </row>
    <row r="299" ht="12.75" customHeight="1">
      <c r="A299" s="66"/>
    </row>
    <row r="300" ht="12.75" customHeight="1">
      <c r="A300" s="66"/>
    </row>
    <row r="301" ht="12.75" customHeight="1">
      <c r="A301" s="66"/>
    </row>
    <row r="302" ht="12.75" customHeight="1">
      <c r="A302" s="66"/>
    </row>
    <row r="303" ht="12.75" customHeight="1">
      <c r="A303" s="66"/>
    </row>
    <row r="304" ht="12.75" customHeight="1">
      <c r="A304" s="66"/>
    </row>
    <row r="305" ht="12.75" customHeight="1">
      <c r="A305" s="66"/>
    </row>
    <row r="306" ht="12.75" customHeight="1">
      <c r="A306" s="66"/>
    </row>
    <row r="307" ht="12.75" customHeight="1">
      <c r="A307" s="66"/>
    </row>
    <row r="308" ht="12.75" customHeight="1">
      <c r="A308" s="66"/>
    </row>
    <row r="309" ht="12.75" customHeight="1">
      <c r="A309" s="66"/>
    </row>
    <row r="310" ht="12.75" customHeight="1">
      <c r="A310" s="66"/>
    </row>
    <row r="311" ht="12.75" customHeight="1">
      <c r="A311" s="66"/>
    </row>
    <row r="312" ht="12.75" customHeight="1">
      <c r="A312" s="66"/>
    </row>
    <row r="313" ht="12.75" customHeight="1">
      <c r="A313" s="66"/>
    </row>
    <row r="314" ht="12.75" customHeight="1">
      <c r="A314" s="66"/>
    </row>
    <row r="315" ht="12.75" customHeight="1">
      <c r="A315" s="66"/>
    </row>
    <row r="316" ht="12.75" customHeight="1">
      <c r="A316" s="66"/>
    </row>
    <row r="317" ht="12.75" customHeight="1">
      <c r="A317" s="66"/>
    </row>
    <row r="318" ht="12.75" customHeight="1">
      <c r="A318" s="66"/>
    </row>
    <row r="319" ht="12.75" customHeight="1">
      <c r="A319" s="66"/>
    </row>
    <row r="320" ht="12.75" customHeight="1">
      <c r="A320" s="66"/>
    </row>
    <row r="321" ht="12.75" customHeight="1">
      <c r="A321" s="66"/>
    </row>
    <row r="322" ht="12.75" customHeight="1">
      <c r="A322" s="66"/>
    </row>
    <row r="323" ht="12.75" customHeight="1">
      <c r="A323" s="66"/>
    </row>
    <row r="324" ht="12.75" customHeight="1">
      <c r="A324" s="66"/>
    </row>
    <row r="325" ht="12.75" customHeight="1">
      <c r="A325" s="66"/>
    </row>
    <row r="326" ht="12.75" customHeight="1">
      <c r="A326" s="66"/>
    </row>
    <row r="327" ht="12.75" customHeight="1">
      <c r="A327" s="66"/>
    </row>
    <row r="328" ht="12.75" customHeight="1">
      <c r="A328" s="66"/>
    </row>
    <row r="329" ht="12.75" customHeight="1">
      <c r="A329" s="66"/>
    </row>
    <row r="330" ht="12.75" customHeight="1">
      <c r="A330" s="66"/>
    </row>
    <row r="331" ht="12.75" customHeight="1">
      <c r="A331" s="66"/>
    </row>
    <row r="332" ht="12.75" customHeight="1">
      <c r="A332" s="66"/>
    </row>
    <row r="333" ht="12.75" customHeight="1">
      <c r="A333" s="66"/>
    </row>
    <row r="334" ht="12.75" customHeight="1">
      <c r="A334" s="66"/>
    </row>
    <row r="335" ht="12.75" customHeight="1">
      <c r="A335" s="66"/>
    </row>
    <row r="336" ht="12.75" customHeight="1">
      <c r="A336" s="66"/>
    </row>
    <row r="337" ht="12.75" customHeight="1">
      <c r="A337" s="66"/>
    </row>
    <row r="338" ht="12.75" customHeight="1">
      <c r="A338" s="66"/>
    </row>
    <row r="339" ht="12.75" customHeight="1">
      <c r="A339" s="66"/>
    </row>
    <row r="340" ht="12.75" customHeight="1">
      <c r="A340" s="66"/>
    </row>
    <row r="341" ht="12.75" customHeight="1">
      <c r="A341" s="66"/>
    </row>
    <row r="342" ht="12.75" customHeight="1">
      <c r="A342" s="66"/>
    </row>
    <row r="343" ht="12.75" customHeight="1">
      <c r="A343" s="66"/>
    </row>
    <row r="344" ht="12.75" customHeight="1">
      <c r="A344" s="66"/>
    </row>
    <row r="345" ht="12.75" customHeight="1">
      <c r="A345" s="66"/>
    </row>
    <row r="346" ht="12.75" customHeight="1">
      <c r="A346" s="66"/>
    </row>
    <row r="347" ht="12.75" customHeight="1">
      <c r="A347" s="66"/>
    </row>
    <row r="348" ht="12.75" customHeight="1">
      <c r="A348" s="66"/>
    </row>
    <row r="349" ht="12.75" customHeight="1">
      <c r="A349" s="66"/>
    </row>
    <row r="350" ht="12.75" customHeight="1">
      <c r="A350" s="66"/>
    </row>
    <row r="351" ht="12.75" customHeight="1">
      <c r="A351" s="66"/>
    </row>
    <row r="352" ht="12.75" customHeight="1">
      <c r="A352" s="66"/>
    </row>
    <row r="353" ht="12.75" customHeight="1">
      <c r="A353" s="66"/>
    </row>
    <row r="354" ht="12.75" customHeight="1">
      <c r="A354" s="66"/>
    </row>
    <row r="355" ht="12.75" customHeight="1">
      <c r="A355" s="66"/>
    </row>
    <row r="356" ht="12.75" customHeight="1">
      <c r="A356" s="66"/>
    </row>
    <row r="357" ht="12.75" customHeight="1">
      <c r="A357" s="66"/>
    </row>
    <row r="358" ht="12.75" customHeight="1">
      <c r="A358" s="66"/>
    </row>
    <row r="359" ht="12.75" customHeight="1">
      <c r="A359" s="66"/>
    </row>
    <row r="360" ht="12.75" customHeight="1">
      <c r="A360" s="66"/>
    </row>
    <row r="361" ht="12.75" customHeight="1">
      <c r="A361" s="66"/>
    </row>
    <row r="362" ht="12.75" customHeight="1">
      <c r="A362" s="66"/>
    </row>
    <row r="363" ht="12.75" customHeight="1">
      <c r="A363" s="66"/>
    </row>
    <row r="364" ht="12.75" customHeight="1">
      <c r="A364" s="66"/>
    </row>
    <row r="365" ht="12.75" customHeight="1">
      <c r="A365" s="66"/>
    </row>
    <row r="366" ht="12.75" customHeight="1">
      <c r="A366" s="66"/>
    </row>
    <row r="367" ht="12.75" customHeight="1">
      <c r="A367" s="66"/>
    </row>
    <row r="368" ht="12.75" customHeight="1">
      <c r="A368" s="66"/>
    </row>
    <row r="369" ht="12.75" customHeight="1">
      <c r="A369" s="66"/>
    </row>
    <row r="370" ht="12.75" customHeight="1">
      <c r="A370" s="66"/>
    </row>
    <row r="371" ht="12.75" customHeight="1">
      <c r="A371" s="66"/>
    </row>
    <row r="372" ht="12.75" customHeight="1">
      <c r="A372" s="66"/>
    </row>
    <row r="373" ht="12.75" customHeight="1">
      <c r="A373" s="66"/>
    </row>
    <row r="374" ht="12.75" customHeight="1">
      <c r="A374" s="66"/>
    </row>
    <row r="375" ht="12.75" customHeight="1">
      <c r="A375" s="66"/>
    </row>
    <row r="376" ht="12.75" customHeight="1">
      <c r="A376" s="66"/>
    </row>
    <row r="377" ht="12.75" customHeight="1">
      <c r="A377" s="66"/>
    </row>
    <row r="378" ht="12.75" customHeight="1">
      <c r="A378" s="66"/>
    </row>
    <row r="379" ht="12.75" customHeight="1">
      <c r="A379" s="66"/>
    </row>
    <row r="380" ht="12.75" customHeight="1">
      <c r="A380" s="66"/>
    </row>
    <row r="381" ht="12.75" customHeight="1">
      <c r="A381" s="66"/>
    </row>
    <row r="382" ht="12.75" customHeight="1">
      <c r="A382" s="66"/>
    </row>
    <row r="383" ht="12.75" customHeight="1">
      <c r="A383" s="66"/>
    </row>
    <row r="384" ht="12.75" customHeight="1">
      <c r="A384" s="66"/>
    </row>
    <row r="385" ht="12.75" customHeight="1">
      <c r="A385" s="66"/>
    </row>
    <row r="386" ht="12.75" customHeight="1">
      <c r="A386" s="66"/>
    </row>
    <row r="387" ht="12.75" customHeight="1">
      <c r="A387" s="66"/>
    </row>
    <row r="388" ht="12.75" customHeight="1">
      <c r="A388" s="66"/>
    </row>
    <row r="389" ht="12.75" customHeight="1">
      <c r="A389" s="66"/>
    </row>
    <row r="390" ht="12.75" customHeight="1">
      <c r="A390" s="66"/>
    </row>
    <row r="391" ht="12.75" customHeight="1">
      <c r="A391" s="66"/>
    </row>
    <row r="392" ht="12.75" customHeight="1">
      <c r="A392" s="66"/>
    </row>
    <row r="393" ht="12.75" customHeight="1">
      <c r="A393" s="66"/>
    </row>
    <row r="394" ht="12.75" customHeight="1">
      <c r="A394" s="66"/>
    </row>
    <row r="395" ht="12.75" customHeight="1">
      <c r="A395" s="66"/>
    </row>
    <row r="396" ht="12.75" customHeight="1">
      <c r="A396" s="66"/>
    </row>
    <row r="397" ht="12.75" customHeight="1">
      <c r="A397" s="66"/>
    </row>
    <row r="398" ht="12.75" customHeight="1">
      <c r="A398" s="66"/>
    </row>
    <row r="399" ht="12.75" customHeight="1">
      <c r="A399" s="66"/>
    </row>
    <row r="400" ht="12.75" customHeight="1">
      <c r="A400" s="66"/>
    </row>
    <row r="401" ht="12.75" customHeight="1">
      <c r="A401" s="66"/>
    </row>
    <row r="402" ht="12.75" customHeight="1">
      <c r="A402" s="66"/>
    </row>
    <row r="403" ht="12.75" customHeight="1">
      <c r="A403" s="66"/>
    </row>
    <row r="404" ht="12.75" customHeight="1">
      <c r="A404" s="66"/>
    </row>
    <row r="405" ht="12.75" customHeight="1">
      <c r="A405" s="66"/>
    </row>
    <row r="406" ht="12.75" customHeight="1">
      <c r="A406" s="66"/>
    </row>
    <row r="407" ht="12.75" customHeight="1">
      <c r="A407" s="66"/>
    </row>
    <row r="408" ht="12.75" customHeight="1">
      <c r="A408" s="66"/>
    </row>
    <row r="409" ht="12.75" customHeight="1">
      <c r="A409" s="66"/>
    </row>
    <row r="410" ht="12.75" customHeight="1">
      <c r="A410" s="66"/>
    </row>
    <row r="411" ht="12.75" customHeight="1">
      <c r="A411" s="66"/>
    </row>
    <row r="412" ht="12.75" customHeight="1">
      <c r="A412" s="66"/>
    </row>
    <row r="413" ht="12.75" customHeight="1">
      <c r="A413" s="66"/>
    </row>
    <row r="414" ht="12.75" customHeight="1">
      <c r="A414" s="66"/>
    </row>
    <row r="415" ht="12.75" customHeight="1">
      <c r="A415" s="66"/>
    </row>
    <row r="416" ht="12.75" customHeight="1">
      <c r="A416" s="66"/>
    </row>
    <row r="417" ht="12.75" customHeight="1">
      <c r="A417" s="66"/>
    </row>
    <row r="418" ht="12.75" customHeight="1">
      <c r="A418" s="66"/>
    </row>
    <row r="419" ht="12.75" customHeight="1">
      <c r="A419" s="66"/>
    </row>
    <row r="420" ht="12.75" customHeight="1">
      <c r="A420" s="66"/>
    </row>
    <row r="421" ht="12.75" customHeight="1">
      <c r="A421" s="66"/>
    </row>
    <row r="422" ht="12.75" customHeight="1">
      <c r="A422" s="66"/>
    </row>
    <row r="423" ht="12.75" customHeight="1">
      <c r="A423" s="66"/>
    </row>
    <row r="424" ht="12.75" customHeight="1">
      <c r="A424" s="66"/>
    </row>
    <row r="425" ht="12.75" customHeight="1">
      <c r="A425" s="66"/>
    </row>
    <row r="426" ht="12.75" customHeight="1">
      <c r="A426" s="66"/>
    </row>
    <row r="427" ht="12.75" customHeight="1">
      <c r="A427" s="66"/>
    </row>
    <row r="428" ht="12.75" customHeight="1">
      <c r="A428" s="66"/>
    </row>
    <row r="429" ht="12.75" customHeight="1">
      <c r="A429" s="66"/>
    </row>
    <row r="430" ht="12.75" customHeight="1">
      <c r="A430" s="66"/>
    </row>
    <row r="431" ht="12.75" customHeight="1">
      <c r="A431" s="66"/>
    </row>
    <row r="432" ht="12.75" customHeight="1">
      <c r="A432" s="66"/>
    </row>
    <row r="433" ht="12.75" customHeight="1">
      <c r="A433" s="66"/>
    </row>
    <row r="434" ht="12.75" customHeight="1">
      <c r="A434" s="66"/>
    </row>
    <row r="435" ht="12.75" customHeight="1">
      <c r="A435" s="66"/>
    </row>
    <row r="436" ht="12.75" customHeight="1">
      <c r="A436" s="66"/>
    </row>
    <row r="437" ht="12.75" customHeight="1">
      <c r="A437" s="66"/>
    </row>
    <row r="438" ht="12.75" customHeight="1">
      <c r="A438" s="66"/>
    </row>
    <row r="439" ht="12.75" customHeight="1">
      <c r="A439" s="66"/>
    </row>
    <row r="440" ht="12.75" customHeight="1">
      <c r="A440" s="66"/>
    </row>
    <row r="441" ht="12.75" customHeight="1">
      <c r="A441" s="66"/>
    </row>
    <row r="442" ht="12.75" customHeight="1">
      <c r="A442" s="66"/>
    </row>
    <row r="443" ht="12.75" customHeight="1">
      <c r="A443" s="66"/>
    </row>
    <row r="444" ht="12.75" customHeight="1">
      <c r="A444" s="66"/>
    </row>
    <row r="445" ht="12.75" customHeight="1">
      <c r="A445" s="66"/>
    </row>
    <row r="446" ht="12.75" customHeight="1">
      <c r="A446" s="66"/>
    </row>
    <row r="447" ht="12.75" customHeight="1">
      <c r="A447" s="66"/>
    </row>
    <row r="448" ht="12.75" customHeight="1">
      <c r="A448" s="66"/>
    </row>
    <row r="449" ht="12.75" customHeight="1">
      <c r="A449" s="66"/>
    </row>
    <row r="450" ht="12.75" customHeight="1">
      <c r="A450" s="66"/>
    </row>
    <row r="451" ht="12.75" customHeight="1">
      <c r="A451" s="66"/>
    </row>
    <row r="452" ht="12.75" customHeight="1">
      <c r="A452" s="66"/>
    </row>
    <row r="453" ht="12.75" customHeight="1">
      <c r="A453" s="66"/>
    </row>
    <row r="454" ht="12.75" customHeight="1">
      <c r="A454" s="66"/>
    </row>
    <row r="455" ht="12.75" customHeight="1">
      <c r="A455" s="66"/>
    </row>
    <row r="456" ht="12.75" customHeight="1">
      <c r="A456" s="66"/>
    </row>
    <row r="457" ht="12.75" customHeight="1">
      <c r="A457" s="66"/>
    </row>
    <row r="458" ht="12.75" customHeight="1">
      <c r="A458" s="66"/>
    </row>
    <row r="459" ht="12.75" customHeight="1">
      <c r="A459" s="66"/>
    </row>
    <row r="460" ht="12.75" customHeight="1">
      <c r="A460" s="66"/>
    </row>
    <row r="461" ht="12.75" customHeight="1">
      <c r="A461" s="66"/>
    </row>
    <row r="462" ht="12.75" customHeight="1">
      <c r="A462" s="66"/>
    </row>
    <row r="463" ht="12.75" customHeight="1">
      <c r="A463" s="66"/>
    </row>
    <row r="464" ht="12.75" customHeight="1">
      <c r="A464" s="66"/>
    </row>
    <row r="465" ht="12.75" customHeight="1">
      <c r="A465" s="66"/>
    </row>
    <row r="466" ht="12.75" customHeight="1">
      <c r="A466" s="66"/>
    </row>
    <row r="467" ht="12.75" customHeight="1">
      <c r="A467" s="66"/>
    </row>
    <row r="468" ht="12.75" customHeight="1">
      <c r="A468" s="66"/>
    </row>
    <row r="469" ht="12.75" customHeight="1">
      <c r="A469" s="66"/>
    </row>
    <row r="470" ht="12.75" customHeight="1">
      <c r="A470" s="66"/>
    </row>
    <row r="471" ht="12.75" customHeight="1">
      <c r="A471" s="66"/>
    </row>
    <row r="472" ht="12.75" customHeight="1">
      <c r="A472" s="66"/>
    </row>
    <row r="473" ht="12.75" customHeight="1">
      <c r="A473" s="66"/>
    </row>
    <row r="474" ht="12.75" customHeight="1">
      <c r="A474" s="66"/>
    </row>
    <row r="475" ht="12.75" customHeight="1">
      <c r="A475" s="66"/>
    </row>
    <row r="476" ht="12.75" customHeight="1">
      <c r="A476" s="66"/>
    </row>
    <row r="477" ht="12.75" customHeight="1">
      <c r="A477" s="66"/>
    </row>
    <row r="478" ht="12.75" customHeight="1">
      <c r="A478" s="66"/>
    </row>
    <row r="479" ht="12.75" customHeight="1">
      <c r="A479" s="66"/>
    </row>
    <row r="480" ht="12.75" customHeight="1">
      <c r="A480" s="66"/>
    </row>
    <row r="481" ht="12.75" customHeight="1">
      <c r="A481" s="66"/>
    </row>
    <row r="482" ht="12.75" customHeight="1">
      <c r="A482" s="66"/>
    </row>
    <row r="483" ht="12.75" customHeight="1">
      <c r="A483" s="66"/>
    </row>
    <row r="484" ht="12.75" customHeight="1">
      <c r="A484" s="66"/>
    </row>
    <row r="485" ht="12.75" customHeight="1">
      <c r="A485" s="66"/>
    </row>
    <row r="486" ht="12.75" customHeight="1">
      <c r="A486" s="66"/>
    </row>
  </sheetData>
  <mergeCells count="3092">
    <mergeCell ref="AD161:AD162"/>
    <mergeCell ref="AE161:AE162"/>
    <mergeCell ref="AF166:AF167"/>
    <mergeCell ref="AG166:AG167"/>
    <mergeCell ref="AF208:AF209"/>
    <mergeCell ref="AG208:AG209"/>
    <mergeCell ref="Z206:Z207"/>
    <mergeCell ref="Z208:Z209"/>
    <mergeCell ref="AA208:AA209"/>
    <mergeCell ref="AB208:AB209"/>
    <mergeCell ref="AC208:AC209"/>
    <mergeCell ref="AD208:AD209"/>
    <mergeCell ref="AE208:AE209"/>
    <mergeCell ref="A1:BN1"/>
    <mergeCell ref="B2:B3"/>
    <mergeCell ref="C2:C3"/>
    <mergeCell ref="D2:D3"/>
    <mergeCell ref="G2:G3"/>
    <mergeCell ref="H2:H3"/>
    <mergeCell ref="I2:I3"/>
    <mergeCell ref="V2:V3"/>
    <mergeCell ref="W2:W3"/>
    <mergeCell ref="X2:X3"/>
    <mergeCell ref="Y2:Y3"/>
    <mergeCell ref="Z2:Z3"/>
    <mergeCell ref="AA2:AA3"/>
    <mergeCell ref="AB2:AB3"/>
    <mergeCell ref="AC2:AC3"/>
    <mergeCell ref="AD2:AD3"/>
    <mergeCell ref="AE2:AE3"/>
    <mergeCell ref="AT2:AT3"/>
    <mergeCell ref="BF2:BF3"/>
    <mergeCell ref="AE154:AE156"/>
    <mergeCell ref="AF154:AF156"/>
    <mergeCell ref="AG154:AG156"/>
    <mergeCell ref="AA154:AA156"/>
    <mergeCell ref="AB154:AB156"/>
    <mergeCell ref="AA157:AA158"/>
    <mergeCell ref="AB157:AB158"/>
    <mergeCell ref="AC157:AC158"/>
    <mergeCell ref="AD157:AD158"/>
    <mergeCell ref="AE157:AE158"/>
    <mergeCell ref="AA159:AA160"/>
    <mergeCell ref="AB159:AB160"/>
    <mergeCell ref="AC159:AC160"/>
    <mergeCell ref="AD159:AD160"/>
    <mergeCell ref="AE159:AE160"/>
    <mergeCell ref="AF159:AF160"/>
    <mergeCell ref="AG159:AG160"/>
    <mergeCell ref="AB201:AB203"/>
    <mergeCell ref="AC201:AC203"/>
    <mergeCell ref="AD201:AD203"/>
    <mergeCell ref="AE201:AE203"/>
    <mergeCell ref="AF201:AF203"/>
    <mergeCell ref="AG201:AG203"/>
    <mergeCell ref="Z201:Z203"/>
    <mergeCell ref="Z204:Z205"/>
    <mergeCell ref="AA204:AA205"/>
    <mergeCell ref="AB204:AB205"/>
    <mergeCell ref="AC204:AC205"/>
    <mergeCell ref="AD204:AD205"/>
    <mergeCell ref="AE204:AE205"/>
    <mergeCell ref="AE206:AE207"/>
    <mergeCell ref="AF206:AF207"/>
    <mergeCell ref="AF204:AF205"/>
    <mergeCell ref="AG204:AG205"/>
    <mergeCell ref="AA206:AA207"/>
    <mergeCell ref="AB206:AB207"/>
    <mergeCell ref="AC206:AC207"/>
    <mergeCell ref="AD206:AD207"/>
    <mergeCell ref="AG206:AG207"/>
    <mergeCell ref="Z179:Z180"/>
    <mergeCell ref="AA179:AA180"/>
    <mergeCell ref="AB179:AB180"/>
    <mergeCell ref="AC179:AC180"/>
    <mergeCell ref="AD179:AD180"/>
    <mergeCell ref="AE179:AE180"/>
    <mergeCell ref="AE181:AE182"/>
    <mergeCell ref="AF181:AF182"/>
    <mergeCell ref="AF179:AF180"/>
    <mergeCell ref="AG179:AG180"/>
    <mergeCell ref="AA181:AA182"/>
    <mergeCell ref="AB181:AB182"/>
    <mergeCell ref="AC181:AC182"/>
    <mergeCell ref="AD181:AD182"/>
    <mergeCell ref="AG181:AG182"/>
    <mergeCell ref="AA168:AA170"/>
    <mergeCell ref="AB168:AB170"/>
    <mergeCell ref="AC168:AC170"/>
    <mergeCell ref="AD168:AD170"/>
    <mergeCell ref="AE168:AE170"/>
    <mergeCell ref="AF168:AF170"/>
    <mergeCell ref="AG168:AG170"/>
    <mergeCell ref="Z168:Z170"/>
    <mergeCell ref="Z171:Z172"/>
    <mergeCell ref="AA171:AA172"/>
    <mergeCell ref="AB171:AB172"/>
    <mergeCell ref="AC171:AC172"/>
    <mergeCell ref="AD171:AD172"/>
    <mergeCell ref="AE171:AE172"/>
    <mergeCell ref="AF175:AF176"/>
    <mergeCell ref="AG175:AG176"/>
    <mergeCell ref="Z173:Z174"/>
    <mergeCell ref="Z175:Z176"/>
    <mergeCell ref="AA175:AA176"/>
    <mergeCell ref="AB175:AB176"/>
    <mergeCell ref="AC175:AC176"/>
    <mergeCell ref="AD175:AD176"/>
    <mergeCell ref="AE175:AE176"/>
    <mergeCell ref="AA177:AA178"/>
    <mergeCell ref="AB177:AB178"/>
    <mergeCell ref="AC177:AC178"/>
    <mergeCell ref="AD177:AD178"/>
    <mergeCell ref="AE177:AE178"/>
    <mergeCell ref="AF177:AF178"/>
    <mergeCell ref="AG177:AG178"/>
    <mergeCell ref="Z177:Z178"/>
    <mergeCell ref="AF157:AF158"/>
    <mergeCell ref="AG157:AG158"/>
    <mergeCell ref="AA163:AA165"/>
    <mergeCell ref="AB163:AB165"/>
    <mergeCell ref="AC163:AC165"/>
    <mergeCell ref="AD163:AD165"/>
    <mergeCell ref="AE163:AE165"/>
    <mergeCell ref="AF163:AF165"/>
    <mergeCell ref="AG163:AG165"/>
    <mergeCell ref="Z163:Z165"/>
    <mergeCell ref="Z166:Z167"/>
    <mergeCell ref="AA166:AA167"/>
    <mergeCell ref="AB166:AB167"/>
    <mergeCell ref="AC166:AC167"/>
    <mergeCell ref="AD166:AD167"/>
    <mergeCell ref="AE166:AE167"/>
    <mergeCell ref="AE173:AE174"/>
    <mergeCell ref="AF173:AF174"/>
    <mergeCell ref="AF171:AF172"/>
    <mergeCell ref="AG171:AG172"/>
    <mergeCell ref="AA173:AA174"/>
    <mergeCell ref="AB173:AB174"/>
    <mergeCell ref="AC173:AC174"/>
    <mergeCell ref="AD173:AD174"/>
    <mergeCell ref="AG173:AG174"/>
    <mergeCell ref="AF161:AF162"/>
    <mergeCell ref="AG161:AG162"/>
    <mergeCell ref="Z159:Z160"/>
    <mergeCell ref="Z161:Z162"/>
    <mergeCell ref="AA161:AA162"/>
    <mergeCell ref="AB161:AB162"/>
    <mergeCell ref="AC161:AC162"/>
    <mergeCell ref="Z154:Z156"/>
    <mergeCell ref="Z157:Z158"/>
    <mergeCell ref="X145:X156"/>
    <mergeCell ref="Y145:Y156"/>
    <mergeCell ref="AA149:AA151"/>
    <mergeCell ref="AB149:AB151"/>
    <mergeCell ref="AC149:AC151"/>
    <mergeCell ref="AD149:AD151"/>
    <mergeCell ref="AD152:AD153"/>
    <mergeCell ref="AE149:AE151"/>
    <mergeCell ref="AF149:AF151"/>
    <mergeCell ref="AG149:AG151"/>
    <mergeCell ref="AE152:AE153"/>
    <mergeCell ref="AF152:AF153"/>
    <mergeCell ref="AG152:AG153"/>
    <mergeCell ref="AE147:AE148"/>
    <mergeCell ref="AF147:AF148"/>
    <mergeCell ref="AG147:AG148"/>
    <mergeCell ref="V155:V156"/>
    <mergeCell ref="W155:W156"/>
    <mergeCell ref="Q145:Q154"/>
    <mergeCell ref="R145:R154"/>
    <mergeCell ref="S145:S154"/>
    <mergeCell ref="T145:T154"/>
    <mergeCell ref="U145:U154"/>
    <mergeCell ref="V145:V154"/>
    <mergeCell ref="W145:W154"/>
    <mergeCell ref="AC154:AC156"/>
    <mergeCell ref="AD154:AD156"/>
    <mergeCell ref="G139:G144"/>
    <mergeCell ref="H139:H144"/>
    <mergeCell ref="I139:I144"/>
    <mergeCell ref="J139:J143"/>
    <mergeCell ref="K139:K143"/>
    <mergeCell ref="L139:L143"/>
    <mergeCell ref="M139:M143"/>
    <mergeCell ref="J155:J156"/>
    <mergeCell ref="K155:K156"/>
    <mergeCell ref="L155:L156"/>
    <mergeCell ref="M155:M156"/>
    <mergeCell ref="N155:N156"/>
    <mergeCell ref="O155:O156"/>
    <mergeCell ref="P155:P156"/>
    <mergeCell ref="J145:J154"/>
    <mergeCell ref="K145:K154"/>
    <mergeCell ref="L145:L154"/>
    <mergeCell ref="M145:M154"/>
    <mergeCell ref="N145:N154"/>
    <mergeCell ref="O145:O154"/>
    <mergeCell ref="P145:P154"/>
    <mergeCell ref="Z152:Z153"/>
    <mergeCell ref="AA152:AA153"/>
    <mergeCell ref="AB152:AB153"/>
    <mergeCell ref="AC152:AC153"/>
    <mergeCell ref="Z149:Z151"/>
    <mergeCell ref="AF99:AF100"/>
    <mergeCell ref="AG99:AG100"/>
    <mergeCell ref="S133:S137"/>
    <mergeCell ref="T133:T137"/>
    <mergeCell ref="L133:L137"/>
    <mergeCell ref="M133:M137"/>
    <mergeCell ref="N133:N137"/>
    <mergeCell ref="O133:O137"/>
    <mergeCell ref="P133:P137"/>
    <mergeCell ref="Q133:Q137"/>
    <mergeCell ref="R133:R137"/>
    <mergeCell ref="U139:U143"/>
    <mergeCell ref="V139:V143"/>
    <mergeCell ref="W139:W143"/>
    <mergeCell ref="X139:X144"/>
    <mergeCell ref="Y139:Y144"/>
    <mergeCell ref="N139:N143"/>
    <mergeCell ref="O139:O143"/>
    <mergeCell ref="P139:P143"/>
    <mergeCell ref="Q139:Q143"/>
    <mergeCell ref="R139:R143"/>
    <mergeCell ref="S139:S143"/>
    <mergeCell ref="U81:U90"/>
    <mergeCell ref="V81:V90"/>
    <mergeCell ref="W81:W90"/>
    <mergeCell ref="X81:X91"/>
    <mergeCell ref="Y81:Y91"/>
    <mergeCell ref="AB92:AB93"/>
    <mergeCell ref="AC92:AC93"/>
    <mergeCell ref="AD92:AD93"/>
    <mergeCell ref="AE92:AE93"/>
    <mergeCell ref="AF92:AF93"/>
    <mergeCell ref="AG92:AG93"/>
    <mergeCell ref="Z94:Z95"/>
    <mergeCell ref="AA94:AA95"/>
    <mergeCell ref="AB94:AB95"/>
    <mergeCell ref="AC94:AC95"/>
    <mergeCell ref="AD94:AD95"/>
    <mergeCell ref="AE94:AE95"/>
    <mergeCell ref="AF94:AF95"/>
    <mergeCell ref="AG94:AG95"/>
    <mergeCell ref="U92:U94"/>
    <mergeCell ref="V92:V94"/>
    <mergeCell ref="W92:W94"/>
    <mergeCell ref="X92:X95"/>
    <mergeCell ref="Y92:Y95"/>
    <mergeCell ref="Z92:Z93"/>
    <mergeCell ref="AA92:AA93"/>
    <mergeCell ref="AA85:AA87"/>
    <mergeCell ref="AA88:AA89"/>
    <mergeCell ref="AB88:AB89"/>
    <mergeCell ref="AC88:AC89"/>
    <mergeCell ref="AD88:AD89"/>
    <mergeCell ref="AE88:AE89"/>
    <mergeCell ref="AF88:AF89"/>
    <mergeCell ref="AG88:AG89"/>
    <mergeCell ref="Z85:Z87"/>
    <mergeCell ref="AB85:AB87"/>
    <mergeCell ref="AC85:AC87"/>
    <mergeCell ref="AD85:AD87"/>
    <mergeCell ref="AE85:AE87"/>
    <mergeCell ref="AF85:AF87"/>
    <mergeCell ref="AG85:AG87"/>
    <mergeCell ref="AF90:AF91"/>
    <mergeCell ref="AG90:AG91"/>
    <mergeCell ref="Z88:Z89"/>
    <mergeCell ref="Z90:Z91"/>
    <mergeCell ref="AA90:AA91"/>
    <mergeCell ref="AB90:AB91"/>
    <mergeCell ref="AC90:AC91"/>
    <mergeCell ref="AD90:AD91"/>
    <mergeCell ref="AE90:AE91"/>
    <mergeCell ref="AF79:AF80"/>
    <mergeCell ref="AG79:AG80"/>
    <mergeCell ref="AA81:AA82"/>
    <mergeCell ref="AB81:AB82"/>
    <mergeCell ref="AC81:AC82"/>
    <mergeCell ref="AD81:AD82"/>
    <mergeCell ref="AE81:AE82"/>
    <mergeCell ref="AF81:AF82"/>
    <mergeCell ref="AG81:AG82"/>
    <mergeCell ref="V75:V79"/>
    <mergeCell ref="W75:W79"/>
    <mergeCell ref="X75:X80"/>
    <mergeCell ref="AA75:AA76"/>
    <mergeCell ref="AB75:AB76"/>
    <mergeCell ref="AC75:AC76"/>
    <mergeCell ref="AC77:AC78"/>
    <mergeCell ref="AF83:AF84"/>
    <mergeCell ref="AG83:AG84"/>
    <mergeCell ref="Z81:Z82"/>
    <mergeCell ref="Z83:Z84"/>
    <mergeCell ref="AA83:AA84"/>
    <mergeCell ref="AB83:AB84"/>
    <mergeCell ref="AC83:AC84"/>
    <mergeCell ref="AD83:AD84"/>
    <mergeCell ref="AE83:AE84"/>
    <mergeCell ref="Y75:Y80"/>
    <mergeCell ref="Z79:Z80"/>
    <mergeCell ref="AF75:AF76"/>
    <mergeCell ref="AG75:AG76"/>
    <mergeCell ref="AF77:AF78"/>
    <mergeCell ref="AG77:AG78"/>
    <mergeCell ref="N75:N79"/>
    <mergeCell ref="O75:O79"/>
    <mergeCell ref="P75:P79"/>
    <mergeCell ref="Q75:Q79"/>
    <mergeCell ref="R75:R79"/>
    <mergeCell ref="S75:S79"/>
    <mergeCell ref="T75:T79"/>
    <mergeCell ref="U75:U79"/>
    <mergeCell ref="Z75:Z76"/>
    <mergeCell ref="Z77:Z78"/>
    <mergeCell ref="AA77:AA78"/>
    <mergeCell ref="AB77:AB78"/>
    <mergeCell ref="AA79:AA80"/>
    <mergeCell ref="AB79:AB80"/>
    <mergeCell ref="AC79:AC80"/>
    <mergeCell ref="AD79:AD80"/>
    <mergeCell ref="AE79:AE80"/>
    <mergeCell ref="AD77:AD78"/>
    <mergeCell ref="AE77:AE78"/>
    <mergeCell ref="AD61:AD62"/>
    <mergeCell ref="AE61:AE62"/>
    <mergeCell ref="AF61:AF62"/>
    <mergeCell ref="AG61:AG62"/>
    <mergeCell ref="B65:B74"/>
    <mergeCell ref="C65:C74"/>
    <mergeCell ref="G65:G74"/>
    <mergeCell ref="H65:H74"/>
    <mergeCell ref="I65:I74"/>
    <mergeCell ref="J65:J73"/>
    <mergeCell ref="K65:K73"/>
    <mergeCell ref="O59:O63"/>
    <mergeCell ref="P59:P63"/>
    <mergeCell ref="Q59:Q63"/>
    <mergeCell ref="R59:R63"/>
    <mergeCell ref="S59:S63"/>
    <mergeCell ref="T59:T63"/>
    <mergeCell ref="U59:U63"/>
    <mergeCell ref="AD73:AD74"/>
    <mergeCell ref="AE73:AE74"/>
    <mergeCell ref="AF73:AF74"/>
    <mergeCell ref="AG73:AG74"/>
    <mergeCell ref="AA63:AA64"/>
    <mergeCell ref="AB63:AB64"/>
    <mergeCell ref="AC63:AC64"/>
    <mergeCell ref="AD63:AD64"/>
    <mergeCell ref="AE63:AE64"/>
    <mergeCell ref="AF63:AF64"/>
    <mergeCell ref="AG63:AG64"/>
    <mergeCell ref="S65:S73"/>
    <mergeCell ref="T65:T73"/>
    <mergeCell ref="L65:L73"/>
    <mergeCell ref="AD68:AD69"/>
    <mergeCell ref="AD70:AD72"/>
    <mergeCell ref="AE70:AE72"/>
    <mergeCell ref="AF70:AF72"/>
    <mergeCell ref="AG70:AG72"/>
    <mergeCell ref="AD75:AD76"/>
    <mergeCell ref="AE75:AE76"/>
    <mergeCell ref="F50:F58"/>
    <mergeCell ref="B59:B64"/>
    <mergeCell ref="C59:C64"/>
    <mergeCell ref="D59:D64"/>
    <mergeCell ref="E59:E64"/>
    <mergeCell ref="F59:F64"/>
    <mergeCell ref="G59:G64"/>
    <mergeCell ref="H59:H64"/>
    <mergeCell ref="I59:I64"/>
    <mergeCell ref="J59:J63"/>
    <mergeCell ref="K59:K63"/>
    <mergeCell ref="L59:L63"/>
    <mergeCell ref="M59:M63"/>
    <mergeCell ref="N59:N63"/>
    <mergeCell ref="AC59:AC60"/>
    <mergeCell ref="AD59:AD60"/>
    <mergeCell ref="AE59:AE60"/>
    <mergeCell ref="AF59:AF60"/>
    <mergeCell ref="AG59:AG60"/>
    <mergeCell ref="Z73:Z74"/>
    <mergeCell ref="AA73:AA74"/>
    <mergeCell ref="AB73:AB74"/>
    <mergeCell ref="AC73:AC74"/>
    <mergeCell ref="U65:U73"/>
    <mergeCell ref="V65:V73"/>
    <mergeCell ref="W65:W73"/>
    <mergeCell ref="X65:X74"/>
    <mergeCell ref="Y65:Y74"/>
    <mergeCell ref="Z65:Z67"/>
    <mergeCell ref="AA65:AA67"/>
    <mergeCell ref="AD65:AD67"/>
    <mergeCell ref="AE65:AE67"/>
    <mergeCell ref="AF65:AF67"/>
    <mergeCell ref="AG65:AG67"/>
    <mergeCell ref="AE68:AE69"/>
    <mergeCell ref="AF68:AF69"/>
    <mergeCell ref="AG68:AG69"/>
    <mergeCell ref="Z59:Z60"/>
    <mergeCell ref="Z63:Z64"/>
    <mergeCell ref="V59:V63"/>
    <mergeCell ref="W59:W63"/>
    <mergeCell ref="X59:X64"/>
    <mergeCell ref="Y59:Y64"/>
    <mergeCell ref="AA59:AA60"/>
    <mergeCell ref="AB59:AB60"/>
    <mergeCell ref="AB61:AB62"/>
    <mergeCell ref="AB65:AB67"/>
    <mergeCell ref="AC65:AC67"/>
    <mergeCell ref="Z68:Z69"/>
    <mergeCell ref="AA68:AA69"/>
    <mergeCell ref="AB68:AB69"/>
    <mergeCell ref="AC68:AC69"/>
    <mergeCell ref="Z70:Z72"/>
    <mergeCell ref="AA70:AA72"/>
    <mergeCell ref="AB70:AB72"/>
    <mergeCell ref="AC70:AC72"/>
    <mergeCell ref="Z61:Z62"/>
    <mergeCell ref="AA61:AA62"/>
    <mergeCell ref="AC61:AC62"/>
    <mergeCell ref="S40:S42"/>
    <mergeCell ref="T40:T42"/>
    <mergeCell ref="U40:U42"/>
    <mergeCell ref="AE42:AE43"/>
    <mergeCell ref="AF42:AF43"/>
    <mergeCell ref="AE44:AE45"/>
    <mergeCell ref="AF44:AF45"/>
    <mergeCell ref="AG44:AG45"/>
    <mergeCell ref="AE46:AE47"/>
    <mergeCell ref="AF46:AF47"/>
    <mergeCell ref="AG46:AG47"/>
    <mergeCell ref="AC40:AC41"/>
    <mergeCell ref="AD40:AD41"/>
    <mergeCell ref="AE40:AE41"/>
    <mergeCell ref="AF40:AF41"/>
    <mergeCell ref="AG40:AG41"/>
    <mergeCell ref="AC42:AC43"/>
    <mergeCell ref="AD42:AD43"/>
    <mergeCell ref="AG42:AG43"/>
    <mergeCell ref="S44:S48"/>
    <mergeCell ref="T44:T48"/>
    <mergeCell ref="U44:U48"/>
    <mergeCell ref="V44:V48"/>
    <mergeCell ref="AB46:AB47"/>
    <mergeCell ref="AC46:AC47"/>
    <mergeCell ref="AD46:AD47"/>
    <mergeCell ref="Z48:Z49"/>
    <mergeCell ref="AA48:AA49"/>
    <mergeCell ref="AB48:AB49"/>
    <mergeCell ref="AC48:AC49"/>
    <mergeCell ref="B40:B43"/>
    <mergeCell ref="C40:C43"/>
    <mergeCell ref="D40:D43"/>
    <mergeCell ref="E40:E43"/>
    <mergeCell ref="F40:F43"/>
    <mergeCell ref="G40:G43"/>
    <mergeCell ref="H40:H43"/>
    <mergeCell ref="I40:I43"/>
    <mergeCell ref="J40:J42"/>
    <mergeCell ref="K40:K42"/>
    <mergeCell ref="L40:L42"/>
    <mergeCell ref="M40:M42"/>
    <mergeCell ref="N40:N42"/>
    <mergeCell ref="O40:O42"/>
    <mergeCell ref="P40:P42"/>
    <mergeCell ref="Q40:Q42"/>
    <mergeCell ref="R40:R42"/>
    <mergeCell ref="AE48:AE49"/>
    <mergeCell ref="AF48:AF49"/>
    <mergeCell ref="AG48:AG49"/>
    <mergeCell ref="W44:W48"/>
    <mergeCell ref="X44:X49"/>
    <mergeCell ref="Y44:Y49"/>
    <mergeCell ref="AA44:AA45"/>
    <mergeCell ref="AB44:AB45"/>
    <mergeCell ref="AC44:AC45"/>
    <mergeCell ref="AD44:AD45"/>
    <mergeCell ref="AD48:AD49"/>
    <mergeCell ref="B44:B49"/>
    <mergeCell ref="C44:C49"/>
    <mergeCell ref="D44:D49"/>
    <mergeCell ref="E44:E49"/>
    <mergeCell ref="F44:F49"/>
    <mergeCell ref="G44:G49"/>
    <mergeCell ref="H44:H49"/>
    <mergeCell ref="I44:I49"/>
    <mergeCell ref="J44:J48"/>
    <mergeCell ref="K44:K48"/>
    <mergeCell ref="L44:L48"/>
    <mergeCell ref="M44:M48"/>
    <mergeCell ref="N44:N48"/>
    <mergeCell ref="O44:O48"/>
    <mergeCell ref="Z44:Z45"/>
    <mergeCell ref="Z46:Z47"/>
    <mergeCell ref="AA46:AA47"/>
    <mergeCell ref="P44:P48"/>
    <mergeCell ref="Q44:Q48"/>
    <mergeCell ref="R44:R48"/>
    <mergeCell ref="Z42:Z43"/>
    <mergeCell ref="AA42:AA43"/>
    <mergeCell ref="V40:V42"/>
    <mergeCell ref="W40:W42"/>
    <mergeCell ref="X40:X43"/>
    <mergeCell ref="Y40:Y43"/>
    <mergeCell ref="Z40:Z41"/>
    <mergeCell ref="AA40:AA41"/>
    <mergeCell ref="AB40:AB41"/>
    <mergeCell ref="AB42:AB43"/>
    <mergeCell ref="AC35:AC36"/>
    <mergeCell ref="AD35:AD36"/>
    <mergeCell ref="AE35:AE36"/>
    <mergeCell ref="AF35:AF36"/>
    <mergeCell ref="AG35:AG36"/>
    <mergeCell ref="AA35:AA36"/>
    <mergeCell ref="AB35:AB36"/>
    <mergeCell ref="AA37:AA39"/>
    <mergeCell ref="AB37:AB39"/>
    <mergeCell ref="AC37:AC39"/>
    <mergeCell ref="AD37:AD39"/>
    <mergeCell ref="AE37:AE39"/>
    <mergeCell ref="AE29:AE31"/>
    <mergeCell ref="AF29:AF31"/>
    <mergeCell ref="AG29:AG31"/>
    <mergeCell ref="Z32:Z34"/>
    <mergeCell ref="AA32:AA34"/>
    <mergeCell ref="AB32:AB34"/>
    <mergeCell ref="AC32:AC34"/>
    <mergeCell ref="AE32:AE34"/>
    <mergeCell ref="AF32:AF34"/>
    <mergeCell ref="AG32:AG34"/>
    <mergeCell ref="Z29:Z31"/>
    <mergeCell ref="Z35:Z36"/>
    <mergeCell ref="Z37:Z39"/>
    <mergeCell ref="AA29:AA31"/>
    <mergeCell ref="AB29:AB31"/>
    <mergeCell ref="AC29:AC31"/>
    <mergeCell ref="AD29:AD31"/>
    <mergeCell ref="AD32:AD34"/>
    <mergeCell ref="AF37:AF39"/>
    <mergeCell ref="AG37:AG39"/>
    <mergeCell ref="B29:B39"/>
    <mergeCell ref="C29:C39"/>
    <mergeCell ref="G29:G39"/>
    <mergeCell ref="H29:H39"/>
    <mergeCell ref="I29:I39"/>
    <mergeCell ref="J29:J37"/>
    <mergeCell ref="K29:K37"/>
    <mergeCell ref="U29:U37"/>
    <mergeCell ref="V29:V37"/>
    <mergeCell ref="W29:W37"/>
    <mergeCell ref="X29:X39"/>
    <mergeCell ref="Y29:Y39"/>
    <mergeCell ref="S19:S26"/>
    <mergeCell ref="T19:T26"/>
    <mergeCell ref="U19:U26"/>
    <mergeCell ref="V19:V26"/>
    <mergeCell ref="W19:W26"/>
    <mergeCell ref="X19:X28"/>
    <mergeCell ref="Y19:Y28"/>
    <mergeCell ref="S29:S37"/>
    <mergeCell ref="T29:T37"/>
    <mergeCell ref="D29:D39"/>
    <mergeCell ref="E29:E39"/>
    <mergeCell ref="F29:F39"/>
    <mergeCell ref="L29:L37"/>
    <mergeCell ref="M29:M37"/>
    <mergeCell ref="N29:N37"/>
    <mergeCell ref="O29:O37"/>
    <mergeCell ref="P29:P37"/>
    <mergeCell ref="Q29:Q37"/>
    <mergeCell ref="R29:R37"/>
    <mergeCell ref="D11:D18"/>
    <mergeCell ref="E11:E18"/>
    <mergeCell ref="G11:G18"/>
    <mergeCell ref="H11:H18"/>
    <mergeCell ref="I11:I18"/>
    <mergeCell ref="J11:J16"/>
    <mergeCell ref="K11:K16"/>
    <mergeCell ref="S11:S16"/>
    <mergeCell ref="T11:T16"/>
    <mergeCell ref="U11:U16"/>
    <mergeCell ref="V11:V16"/>
    <mergeCell ref="W11:W16"/>
    <mergeCell ref="X11:X18"/>
    <mergeCell ref="Y11:Y18"/>
    <mergeCell ref="L11:L16"/>
    <mergeCell ref="M11:M16"/>
    <mergeCell ref="N11:N16"/>
    <mergeCell ref="O11:O16"/>
    <mergeCell ref="P11:P16"/>
    <mergeCell ref="Q11:Q16"/>
    <mergeCell ref="R11:R16"/>
    <mergeCell ref="I19:I28"/>
    <mergeCell ref="J19:J26"/>
    <mergeCell ref="K19:K26"/>
    <mergeCell ref="L19:L26"/>
    <mergeCell ref="M19:M26"/>
    <mergeCell ref="N19:N26"/>
    <mergeCell ref="O19:O26"/>
    <mergeCell ref="P19:P26"/>
    <mergeCell ref="Q19:Q26"/>
    <mergeCell ref="R19:R26"/>
    <mergeCell ref="BN26:BN28"/>
    <mergeCell ref="BF27:BF28"/>
    <mergeCell ref="AT27:AT28"/>
    <mergeCell ref="AU27:AU28"/>
    <mergeCell ref="AV27:AV28"/>
    <mergeCell ref="AW27:AW28"/>
    <mergeCell ref="AX27:AX28"/>
    <mergeCell ref="AY27:AY28"/>
    <mergeCell ref="BG181:BG182"/>
    <mergeCell ref="BH181:BH182"/>
    <mergeCell ref="BI181:BI182"/>
    <mergeCell ref="BJ181:BJ182"/>
    <mergeCell ref="BK181:BK182"/>
    <mergeCell ref="BL181:BL182"/>
    <mergeCell ref="BL183:BL184"/>
    <mergeCell ref="BM183:BM184"/>
    <mergeCell ref="BM181:BM182"/>
    <mergeCell ref="BN181:BN182"/>
    <mergeCell ref="BH183:BH184"/>
    <mergeCell ref="BI183:BI184"/>
    <mergeCell ref="BJ183:BJ184"/>
    <mergeCell ref="BK183:BK184"/>
    <mergeCell ref="BN183:BN184"/>
    <mergeCell ref="BM11:BM12"/>
    <mergeCell ref="BN11:BN12"/>
    <mergeCell ref="BH13:BH15"/>
    <mergeCell ref="BI13:BI15"/>
    <mergeCell ref="BJ13:BJ15"/>
    <mergeCell ref="BK13:BK15"/>
    <mergeCell ref="BN13:BN15"/>
    <mergeCell ref="BG13:BG15"/>
    <mergeCell ref="BG16:BG18"/>
    <mergeCell ref="BH16:BH18"/>
    <mergeCell ref="BI16:BI18"/>
    <mergeCell ref="BJ16:BJ18"/>
    <mergeCell ref="BK16:BK18"/>
    <mergeCell ref="BL16:BL18"/>
    <mergeCell ref="BG11:BG12"/>
    <mergeCell ref="BH11:BH12"/>
    <mergeCell ref="BI11:BI12"/>
    <mergeCell ref="BI175:BI176"/>
    <mergeCell ref="BJ175:BJ176"/>
    <mergeCell ref="BK175:BK176"/>
    <mergeCell ref="BN175:BN176"/>
    <mergeCell ref="BM177:BM178"/>
    <mergeCell ref="BN177:BN178"/>
    <mergeCell ref="BG175:BG176"/>
    <mergeCell ref="BG177:BG178"/>
    <mergeCell ref="BH177:BH178"/>
    <mergeCell ref="BI177:BI178"/>
    <mergeCell ref="BJ177:BJ178"/>
    <mergeCell ref="BK177:BK178"/>
    <mergeCell ref="BL177:BL178"/>
    <mergeCell ref="BH179:BH180"/>
    <mergeCell ref="BI179:BI180"/>
    <mergeCell ref="BJ179:BJ180"/>
    <mergeCell ref="BK179:BK180"/>
    <mergeCell ref="BL179:BL180"/>
    <mergeCell ref="BM179:BM180"/>
    <mergeCell ref="BN179:BN180"/>
    <mergeCell ref="BG179:BG180"/>
    <mergeCell ref="BH154:BH156"/>
    <mergeCell ref="BI154:BI156"/>
    <mergeCell ref="BJ154:BJ156"/>
    <mergeCell ref="BK154:BK156"/>
    <mergeCell ref="BL154:BL156"/>
    <mergeCell ref="BM154:BM156"/>
    <mergeCell ref="BN154:BN156"/>
    <mergeCell ref="BG143:BG144"/>
    <mergeCell ref="BF145:BF152"/>
    <mergeCell ref="BG145:BG146"/>
    <mergeCell ref="BG147:BG148"/>
    <mergeCell ref="BG149:BG151"/>
    <mergeCell ref="BG152:BG153"/>
    <mergeCell ref="BG154:BG156"/>
    <mergeCell ref="BM159:BM160"/>
    <mergeCell ref="BN159:BN160"/>
    <mergeCell ref="BH171:BH172"/>
    <mergeCell ref="BI171:BI172"/>
    <mergeCell ref="BJ171:BJ172"/>
    <mergeCell ref="BK171:BK172"/>
    <mergeCell ref="BL171:BL172"/>
    <mergeCell ref="BM171:BM172"/>
    <mergeCell ref="BN171:BN172"/>
    <mergeCell ref="BG171:BG172"/>
    <mergeCell ref="BJ149:BJ151"/>
    <mergeCell ref="BK149:BK151"/>
    <mergeCell ref="BM149:BM151"/>
    <mergeCell ref="BN149:BN151"/>
    <mergeCell ref="BH143:BH144"/>
    <mergeCell ref="BH147:BH148"/>
    <mergeCell ref="BL161:BL162"/>
    <mergeCell ref="BM161:BM162"/>
    <mergeCell ref="BG141:BG142"/>
    <mergeCell ref="BI143:BI144"/>
    <mergeCell ref="BJ143:BJ144"/>
    <mergeCell ref="BK143:BK144"/>
    <mergeCell ref="BL143:BL144"/>
    <mergeCell ref="AV145:AV152"/>
    <mergeCell ref="BL145:BL146"/>
    <mergeCell ref="BL149:BL151"/>
    <mergeCell ref="BM152:BM153"/>
    <mergeCell ref="BN152:BN153"/>
    <mergeCell ref="BH149:BH151"/>
    <mergeCell ref="BI149:BI151"/>
    <mergeCell ref="BH152:BH153"/>
    <mergeCell ref="BI152:BI153"/>
    <mergeCell ref="BJ152:BJ153"/>
    <mergeCell ref="BK152:BK153"/>
    <mergeCell ref="BL152:BL153"/>
    <mergeCell ref="BH141:BH142"/>
    <mergeCell ref="BI141:BI142"/>
    <mergeCell ref="BJ141:BJ142"/>
    <mergeCell ref="BK141:BK142"/>
    <mergeCell ref="BL141:BL142"/>
    <mergeCell ref="BM141:BM142"/>
    <mergeCell ref="BN141:BN142"/>
    <mergeCell ref="BM143:BM144"/>
    <mergeCell ref="BN143:BN144"/>
    <mergeCell ref="BH145:BH146"/>
    <mergeCell ref="BI145:BI146"/>
    <mergeCell ref="BJ145:BJ146"/>
    <mergeCell ref="BK145:BK146"/>
    <mergeCell ref="BM145:BM146"/>
    <mergeCell ref="BN145:BN146"/>
    <mergeCell ref="BN163:BN165"/>
    <mergeCell ref="BG161:BG162"/>
    <mergeCell ref="BG163:BG165"/>
    <mergeCell ref="BH163:BH165"/>
    <mergeCell ref="BI163:BI165"/>
    <mergeCell ref="BJ163:BJ165"/>
    <mergeCell ref="BK163:BK165"/>
    <mergeCell ref="BL163:BL165"/>
    <mergeCell ref="BM168:BM170"/>
    <mergeCell ref="BN168:BN170"/>
    <mergeCell ref="BM185:BM186"/>
    <mergeCell ref="BN185:BN186"/>
    <mergeCell ref="BG183:BG184"/>
    <mergeCell ref="BG185:BG186"/>
    <mergeCell ref="BH185:BH186"/>
    <mergeCell ref="BI185:BI186"/>
    <mergeCell ref="BJ185:BJ186"/>
    <mergeCell ref="BK185:BK186"/>
    <mergeCell ref="BL185:BL186"/>
    <mergeCell ref="BG173:BG174"/>
    <mergeCell ref="BH173:BH174"/>
    <mergeCell ref="BI173:BI174"/>
    <mergeCell ref="BJ173:BJ174"/>
    <mergeCell ref="BK173:BK174"/>
    <mergeCell ref="BL173:BL174"/>
    <mergeCell ref="BL175:BL176"/>
    <mergeCell ref="BM175:BM176"/>
    <mergeCell ref="BM173:BM174"/>
    <mergeCell ref="BH166:BH167"/>
    <mergeCell ref="BI166:BI167"/>
    <mergeCell ref="BN173:BN174"/>
    <mergeCell ref="BH175:BH176"/>
    <mergeCell ref="BJ166:BJ167"/>
    <mergeCell ref="BK166:BK167"/>
    <mergeCell ref="BL166:BL167"/>
    <mergeCell ref="BM166:BM167"/>
    <mergeCell ref="BN166:BN167"/>
    <mergeCell ref="BG166:BG167"/>
    <mergeCell ref="BG168:BG170"/>
    <mergeCell ref="BH168:BH170"/>
    <mergeCell ref="BI168:BI170"/>
    <mergeCell ref="BJ168:BJ170"/>
    <mergeCell ref="BK168:BK170"/>
    <mergeCell ref="BL168:BL170"/>
    <mergeCell ref="BH157:BH158"/>
    <mergeCell ref="BI157:BI158"/>
    <mergeCell ref="BJ157:BJ158"/>
    <mergeCell ref="BK157:BK158"/>
    <mergeCell ref="BL157:BL158"/>
    <mergeCell ref="BM157:BM158"/>
    <mergeCell ref="BN157:BN158"/>
    <mergeCell ref="BG157:BG158"/>
    <mergeCell ref="BG159:BG160"/>
    <mergeCell ref="BH159:BH160"/>
    <mergeCell ref="BI159:BI160"/>
    <mergeCell ref="BJ159:BJ160"/>
    <mergeCell ref="BK159:BK160"/>
    <mergeCell ref="BL159:BL160"/>
    <mergeCell ref="BH161:BH162"/>
    <mergeCell ref="BI161:BI162"/>
    <mergeCell ref="BJ161:BJ162"/>
    <mergeCell ref="BK161:BK162"/>
    <mergeCell ref="BN161:BN162"/>
    <mergeCell ref="BM163:BM165"/>
    <mergeCell ref="C260:C263"/>
    <mergeCell ref="D260:D263"/>
    <mergeCell ref="E260:E263"/>
    <mergeCell ref="F260:F263"/>
    <mergeCell ref="G260:G263"/>
    <mergeCell ref="H260:H263"/>
    <mergeCell ref="I260:I263"/>
    <mergeCell ref="I264:I271"/>
    <mergeCell ref="J264:J270"/>
    <mergeCell ref="K264:K270"/>
    <mergeCell ref="L264:L270"/>
    <mergeCell ref="B264:B271"/>
    <mergeCell ref="C264:C271"/>
    <mergeCell ref="D264:D271"/>
    <mergeCell ref="E264:E271"/>
    <mergeCell ref="F264:F271"/>
    <mergeCell ref="G264:G271"/>
    <mergeCell ref="H264:H271"/>
    <mergeCell ref="I272:I281"/>
    <mergeCell ref="J272:J280"/>
    <mergeCell ref="K272:K280"/>
    <mergeCell ref="L272:L280"/>
    <mergeCell ref="B272:B281"/>
    <mergeCell ref="C272:C281"/>
    <mergeCell ref="D272:D281"/>
    <mergeCell ref="E272:E281"/>
    <mergeCell ref="F272:F281"/>
    <mergeCell ref="G272:G281"/>
    <mergeCell ref="H272:H281"/>
    <mergeCell ref="A248:A252"/>
    <mergeCell ref="B248:B253"/>
    <mergeCell ref="C248:C253"/>
    <mergeCell ref="A254:A284"/>
    <mergeCell ref="B254:B259"/>
    <mergeCell ref="C254:C259"/>
    <mergeCell ref="B260:B263"/>
    <mergeCell ref="I282:I285"/>
    <mergeCell ref="J282:J284"/>
    <mergeCell ref="K282:K284"/>
    <mergeCell ref="L282:L284"/>
    <mergeCell ref="B282:B285"/>
    <mergeCell ref="C282:C285"/>
    <mergeCell ref="D282:D285"/>
    <mergeCell ref="E282:E285"/>
    <mergeCell ref="F282:F285"/>
    <mergeCell ref="G282:G285"/>
    <mergeCell ref="H282:H285"/>
    <mergeCell ref="J260:J262"/>
    <mergeCell ref="K260:K262"/>
    <mergeCell ref="L260:L262"/>
    <mergeCell ref="L157:L166"/>
    <mergeCell ref="B168:B178"/>
    <mergeCell ref="C168:C178"/>
    <mergeCell ref="F168:F178"/>
    <mergeCell ref="G168:G178"/>
    <mergeCell ref="H168:H178"/>
    <mergeCell ref="I168:I178"/>
    <mergeCell ref="J168:J177"/>
    <mergeCell ref="K224:K228"/>
    <mergeCell ref="K230:K234"/>
    <mergeCell ref="L230:L234"/>
    <mergeCell ref="K168:K177"/>
    <mergeCell ref="L168:L177"/>
    <mergeCell ref="K204:K208"/>
    <mergeCell ref="L204:L208"/>
    <mergeCell ref="K220:K222"/>
    <mergeCell ref="L220:L222"/>
    <mergeCell ref="L224:L228"/>
    <mergeCell ref="B157:B167"/>
    <mergeCell ref="C157:C167"/>
    <mergeCell ref="B204:B209"/>
    <mergeCell ref="C204:C209"/>
    <mergeCell ref="B210:B219"/>
    <mergeCell ref="C210:C219"/>
    <mergeCell ref="I224:I229"/>
    <mergeCell ref="J224:J228"/>
    <mergeCell ref="B224:B229"/>
    <mergeCell ref="C224:C229"/>
    <mergeCell ref="D224:D229"/>
    <mergeCell ref="E224:E229"/>
    <mergeCell ref="F224:F229"/>
    <mergeCell ref="H224:H229"/>
    <mergeCell ref="F133:F138"/>
    <mergeCell ref="B139:B144"/>
    <mergeCell ref="C139:C144"/>
    <mergeCell ref="D139:D144"/>
    <mergeCell ref="E139:E144"/>
    <mergeCell ref="F139:F144"/>
    <mergeCell ref="E2:F2"/>
    <mergeCell ref="A4:A143"/>
    <mergeCell ref="C4:C10"/>
    <mergeCell ref="D4:D10"/>
    <mergeCell ref="E4:E10"/>
    <mergeCell ref="F4:F10"/>
    <mergeCell ref="F11:F18"/>
    <mergeCell ref="H145:H156"/>
    <mergeCell ref="I145:I156"/>
    <mergeCell ref="F157:F167"/>
    <mergeCell ref="G157:G167"/>
    <mergeCell ref="H157:H167"/>
    <mergeCell ref="I157:I167"/>
    <mergeCell ref="B133:B138"/>
    <mergeCell ref="C133:C138"/>
    <mergeCell ref="D133:D138"/>
    <mergeCell ref="E133:E138"/>
    <mergeCell ref="G133:G138"/>
    <mergeCell ref="H133:H138"/>
    <mergeCell ref="I133:I138"/>
    <mergeCell ref="B105:B111"/>
    <mergeCell ref="C105:C111"/>
    <mergeCell ref="D105:D111"/>
    <mergeCell ref="E105:E111"/>
    <mergeCell ref="C19:C28"/>
    <mergeCell ref="A204:A246"/>
    <mergeCell ref="B11:B18"/>
    <mergeCell ref="C11:C18"/>
    <mergeCell ref="D204:D209"/>
    <mergeCell ref="E204:E209"/>
    <mergeCell ref="F204:F209"/>
    <mergeCell ref="G204:G209"/>
    <mergeCell ref="H204:H209"/>
    <mergeCell ref="K210:K218"/>
    <mergeCell ref="L210:L218"/>
    <mergeCell ref="D210:D219"/>
    <mergeCell ref="E210:E219"/>
    <mergeCell ref="F210:F219"/>
    <mergeCell ref="G210:G219"/>
    <mergeCell ref="H210:H219"/>
    <mergeCell ref="I210:I219"/>
    <mergeCell ref="J210:J218"/>
    <mergeCell ref="I220:I223"/>
    <mergeCell ref="J220:J222"/>
    <mergeCell ref="B220:B223"/>
    <mergeCell ref="C220:C223"/>
    <mergeCell ref="D220:D223"/>
    <mergeCell ref="E220:E223"/>
    <mergeCell ref="F220:F223"/>
    <mergeCell ref="G220:G223"/>
    <mergeCell ref="H220:H223"/>
    <mergeCell ref="K236:K238"/>
    <mergeCell ref="L236:L238"/>
    <mergeCell ref="D236:D239"/>
    <mergeCell ref="E236:E239"/>
    <mergeCell ref="F236:F239"/>
    <mergeCell ref="G224:G229"/>
    <mergeCell ref="F81:F91"/>
    <mergeCell ref="B92:B95"/>
    <mergeCell ref="C92:C95"/>
    <mergeCell ref="D92:D95"/>
    <mergeCell ref="E92:E95"/>
    <mergeCell ref="F92:F95"/>
    <mergeCell ref="G92:G95"/>
    <mergeCell ref="J92:J94"/>
    <mergeCell ref="K92:K94"/>
    <mergeCell ref="D81:D91"/>
    <mergeCell ref="E81:E91"/>
    <mergeCell ref="G81:G91"/>
    <mergeCell ref="H81:H91"/>
    <mergeCell ref="I81:I91"/>
    <mergeCell ref="J81:J90"/>
    <mergeCell ref="K81:K90"/>
    <mergeCell ref="I204:I209"/>
    <mergeCell ref="J204:J208"/>
    <mergeCell ref="J157:J166"/>
    <mergeCell ref="K157:K166"/>
    <mergeCell ref="AD280:AD281"/>
    <mergeCell ref="AE280:AE281"/>
    <mergeCell ref="AF280:AF281"/>
    <mergeCell ref="AG280:AG281"/>
    <mergeCell ref="T272:T280"/>
    <mergeCell ref="U272:U280"/>
    <mergeCell ref="V272:V280"/>
    <mergeCell ref="W272:W280"/>
    <mergeCell ref="X272:X281"/>
    <mergeCell ref="Y272:Y281"/>
    <mergeCell ref="Z274:Z275"/>
    <mergeCell ref="AE274:AE275"/>
    <mergeCell ref="AF274:AF275"/>
    <mergeCell ref="AG274:AG275"/>
    <mergeCell ref="M282:M284"/>
    <mergeCell ref="N282:N284"/>
    <mergeCell ref="O282:O284"/>
    <mergeCell ref="P282:P284"/>
    <mergeCell ref="Q282:Q284"/>
    <mergeCell ref="R282:R284"/>
    <mergeCell ref="S282:S284"/>
    <mergeCell ref="AA282:AA283"/>
    <mergeCell ref="AB282:AB283"/>
    <mergeCell ref="AC282:AC283"/>
    <mergeCell ref="AD282:AD283"/>
    <mergeCell ref="AE282:AE283"/>
    <mergeCell ref="AF282:AF283"/>
    <mergeCell ref="AG282:AG283"/>
    <mergeCell ref="Z284:Z285"/>
    <mergeCell ref="AA284:AA285"/>
    <mergeCell ref="AB284:AB285"/>
    <mergeCell ref="AC284:AC285"/>
    <mergeCell ref="AD284:AD285"/>
    <mergeCell ref="AE284:AE285"/>
    <mergeCell ref="AF284:AF285"/>
    <mergeCell ref="AG284:AG285"/>
    <mergeCell ref="T282:T284"/>
    <mergeCell ref="U282:U284"/>
    <mergeCell ref="V282:V284"/>
    <mergeCell ref="W282:W284"/>
    <mergeCell ref="X282:X285"/>
    <mergeCell ref="Y282:Y285"/>
    <mergeCell ref="Z282:Z283"/>
    <mergeCell ref="Z276:Z277"/>
    <mergeCell ref="AA276:AA277"/>
    <mergeCell ref="AB276:AB277"/>
    <mergeCell ref="AC276:AC277"/>
    <mergeCell ref="AD276:AD277"/>
    <mergeCell ref="AE276:AE277"/>
    <mergeCell ref="AF276:AF277"/>
    <mergeCell ref="AG276:AG277"/>
    <mergeCell ref="Z278:Z279"/>
    <mergeCell ref="AA278:AA279"/>
    <mergeCell ref="AB278:AB279"/>
    <mergeCell ref="AC278:AC279"/>
    <mergeCell ref="AD278:AD279"/>
    <mergeCell ref="AE278:AE279"/>
    <mergeCell ref="AF278:AF279"/>
    <mergeCell ref="AG278:AG279"/>
    <mergeCell ref="Z280:Z281"/>
    <mergeCell ref="T264:T270"/>
    <mergeCell ref="U264:U270"/>
    <mergeCell ref="V264:V270"/>
    <mergeCell ref="W264:W270"/>
    <mergeCell ref="X264:X271"/>
    <mergeCell ref="Y264:Y271"/>
    <mergeCell ref="M264:M270"/>
    <mergeCell ref="N264:N270"/>
    <mergeCell ref="O264:O270"/>
    <mergeCell ref="P264:P270"/>
    <mergeCell ref="Q264:Q270"/>
    <mergeCell ref="R264:R270"/>
    <mergeCell ref="S264:S270"/>
    <mergeCell ref="AA274:AA275"/>
    <mergeCell ref="AB274:AB275"/>
    <mergeCell ref="AC274:AC275"/>
    <mergeCell ref="AD274:AD275"/>
    <mergeCell ref="M272:M280"/>
    <mergeCell ref="N272:N280"/>
    <mergeCell ref="O272:O280"/>
    <mergeCell ref="P272:P280"/>
    <mergeCell ref="Q272:Q280"/>
    <mergeCell ref="R272:R280"/>
    <mergeCell ref="S272:S280"/>
    <mergeCell ref="Z266:Z267"/>
    <mergeCell ref="AA266:AA267"/>
    <mergeCell ref="AB266:AB267"/>
    <mergeCell ref="AC266:AC267"/>
    <mergeCell ref="AD266:AD267"/>
    <mergeCell ref="AA280:AA281"/>
    <mergeCell ref="AB280:AB281"/>
    <mergeCell ref="AC280:AC281"/>
    <mergeCell ref="R254:R258"/>
    <mergeCell ref="S254:S258"/>
    <mergeCell ref="T254:T258"/>
    <mergeCell ref="U254:U258"/>
    <mergeCell ref="V254:V258"/>
    <mergeCell ref="W254:W258"/>
    <mergeCell ref="X254:X259"/>
    <mergeCell ref="Y254:Y259"/>
    <mergeCell ref="K254:K258"/>
    <mergeCell ref="L254:L258"/>
    <mergeCell ref="M254:M258"/>
    <mergeCell ref="N254:N258"/>
    <mergeCell ref="O254:O258"/>
    <mergeCell ref="P254:P258"/>
    <mergeCell ref="Q254:Q258"/>
    <mergeCell ref="T260:T262"/>
    <mergeCell ref="U260:U262"/>
    <mergeCell ref="V260:V262"/>
    <mergeCell ref="W260:W262"/>
    <mergeCell ref="X260:X263"/>
    <mergeCell ref="Y260:Y263"/>
    <mergeCell ref="M260:M262"/>
    <mergeCell ref="N260:N262"/>
    <mergeCell ref="O260:O262"/>
    <mergeCell ref="P260:P262"/>
    <mergeCell ref="Q260:Q262"/>
    <mergeCell ref="R260:R262"/>
    <mergeCell ref="S260:S262"/>
    <mergeCell ref="I236:I239"/>
    <mergeCell ref="J236:J238"/>
    <mergeCell ref="K240:K246"/>
    <mergeCell ref="L240:L246"/>
    <mergeCell ref="K248:K252"/>
    <mergeCell ref="L248:L252"/>
    <mergeCell ref="D254:D259"/>
    <mergeCell ref="E254:E259"/>
    <mergeCell ref="F254:F259"/>
    <mergeCell ref="G254:G259"/>
    <mergeCell ref="H254:H259"/>
    <mergeCell ref="I254:I259"/>
    <mergeCell ref="J254:J258"/>
    <mergeCell ref="D240:D247"/>
    <mergeCell ref="E240:E247"/>
    <mergeCell ref="F240:F247"/>
    <mergeCell ref="G240:G247"/>
    <mergeCell ref="H240:H247"/>
    <mergeCell ref="I240:I247"/>
    <mergeCell ref="J240:J246"/>
    <mergeCell ref="D248:D253"/>
    <mergeCell ref="E248:E253"/>
    <mergeCell ref="F248:F253"/>
    <mergeCell ref="G248:G253"/>
    <mergeCell ref="H248:H253"/>
    <mergeCell ref="I248:I253"/>
    <mergeCell ref="J248:J252"/>
    <mergeCell ref="T248:T252"/>
    <mergeCell ref="U248:U252"/>
    <mergeCell ref="V248:V252"/>
    <mergeCell ref="W248:W252"/>
    <mergeCell ref="X248:X253"/>
    <mergeCell ref="Y248:Y253"/>
    <mergeCell ref="M248:M252"/>
    <mergeCell ref="N248:N252"/>
    <mergeCell ref="O248:O252"/>
    <mergeCell ref="P248:P252"/>
    <mergeCell ref="Q248:Q252"/>
    <mergeCell ref="R248:R252"/>
    <mergeCell ref="S248:S252"/>
    <mergeCell ref="I230:I235"/>
    <mergeCell ref="J230:J234"/>
    <mergeCell ref="B230:B235"/>
    <mergeCell ref="C230:C235"/>
    <mergeCell ref="D230:D235"/>
    <mergeCell ref="E230:E235"/>
    <mergeCell ref="F230:F235"/>
    <mergeCell ref="G230:G235"/>
    <mergeCell ref="H230:H235"/>
    <mergeCell ref="B236:B239"/>
    <mergeCell ref="C236:C239"/>
    <mergeCell ref="B240:B247"/>
    <mergeCell ref="C240:C247"/>
    <mergeCell ref="T236:T238"/>
    <mergeCell ref="U236:U238"/>
    <mergeCell ref="V236:V238"/>
    <mergeCell ref="W236:W238"/>
    <mergeCell ref="G236:G239"/>
    <mergeCell ref="H236:H239"/>
    <mergeCell ref="S224:S228"/>
    <mergeCell ref="T230:T234"/>
    <mergeCell ref="U230:U234"/>
    <mergeCell ref="V230:V234"/>
    <mergeCell ref="W230:W234"/>
    <mergeCell ref="X230:X235"/>
    <mergeCell ref="Y230:Y235"/>
    <mergeCell ref="M230:M234"/>
    <mergeCell ref="N230:N234"/>
    <mergeCell ref="O230:O234"/>
    <mergeCell ref="P230:P234"/>
    <mergeCell ref="Q230:Q234"/>
    <mergeCell ref="R230:R234"/>
    <mergeCell ref="S230:S234"/>
    <mergeCell ref="X236:X239"/>
    <mergeCell ref="Y236:Y239"/>
    <mergeCell ref="M236:M238"/>
    <mergeCell ref="N236:N238"/>
    <mergeCell ref="O236:O238"/>
    <mergeCell ref="P236:P238"/>
    <mergeCell ref="Q236:Q238"/>
    <mergeCell ref="R236:R238"/>
    <mergeCell ref="S236:S238"/>
    <mergeCell ref="M168:M177"/>
    <mergeCell ref="N168:N177"/>
    <mergeCell ref="O168:O177"/>
    <mergeCell ref="P168:P177"/>
    <mergeCell ref="Q168:Q177"/>
    <mergeCell ref="R168:R177"/>
    <mergeCell ref="S168:S177"/>
    <mergeCell ref="T240:T246"/>
    <mergeCell ref="U240:U246"/>
    <mergeCell ref="V240:V246"/>
    <mergeCell ref="W240:W246"/>
    <mergeCell ref="X240:X247"/>
    <mergeCell ref="Y240:Y247"/>
    <mergeCell ref="M240:M246"/>
    <mergeCell ref="N240:N246"/>
    <mergeCell ref="O240:O246"/>
    <mergeCell ref="P240:P246"/>
    <mergeCell ref="Q240:Q246"/>
    <mergeCell ref="R240:R246"/>
    <mergeCell ref="S240:S246"/>
    <mergeCell ref="T224:T228"/>
    <mergeCell ref="U224:U228"/>
    <mergeCell ref="V224:V228"/>
    <mergeCell ref="W224:W228"/>
    <mergeCell ref="X224:X229"/>
    <mergeCell ref="Y224:Y229"/>
    <mergeCell ref="M224:M228"/>
    <mergeCell ref="N224:N228"/>
    <mergeCell ref="O224:O228"/>
    <mergeCell ref="P224:P228"/>
    <mergeCell ref="Q224:Q228"/>
    <mergeCell ref="R224:R228"/>
    <mergeCell ref="J133:J137"/>
    <mergeCell ref="K133:K137"/>
    <mergeCell ref="X133:X138"/>
    <mergeCell ref="Y133:Y138"/>
    <mergeCell ref="V123:V131"/>
    <mergeCell ref="W123:W131"/>
    <mergeCell ref="X123:X132"/>
    <mergeCell ref="Y123:Y132"/>
    <mergeCell ref="U133:U137"/>
    <mergeCell ref="V133:V137"/>
    <mergeCell ref="W133:W137"/>
    <mergeCell ref="B123:B132"/>
    <mergeCell ref="C123:C132"/>
    <mergeCell ref="D123:D132"/>
    <mergeCell ref="E123:E132"/>
    <mergeCell ref="F123:F132"/>
    <mergeCell ref="G123:G132"/>
    <mergeCell ref="H123:H132"/>
    <mergeCell ref="I123:I132"/>
    <mergeCell ref="J123:J131"/>
    <mergeCell ref="K123:K131"/>
    <mergeCell ref="L123:L131"/>
    <mergeCell ref="M123:M131"/>
    <mergeCell ref="N123:N131"/>
    <mergeCell ref="O123:O131"/>
    <mergeCell ref="P123:P131"/>
    <mergeCell ref="Q123:Q131"/>
    <mergeCell ref="R123:R131"/>
    <mergeCell ref="F105:F111"/>
    <mergeCell ref="B112:B122"/>
    <mergeCell ref="C112:C122"/>
    <mergeCell ref="D112:D122"/>
    <mergeCell ref="E112:E122"/>
    <mergeCell ref="G112:G122"/>
    <mergeCell ref="H112:H122"/>
    <mergeCell ref="I112:I122"/>
    <mergeCell ref="J112:J121"/>
    <mergeCell ref="K112:K121"/>
    <mergeCell ref="S112:S121"/>
    <mergeCell ref="T112:T121"/>
    <mergeCell ref="U112:U121"/>
    <mergeCell ref="L112:L121"/>
    <mergeCell ref="M112:M121"/>
    <mergeCell ref="N112:N121"/>
    <mergeCell ref="O112:O121"/>
    <mergeCell ref="P112:P121"/>
    <mergeCell ref="Q112:Q121"/>
    <mergeCell ref="R112:R121"/>
    <mergeCell ref="F112:F122"/>
    <mergeCell ref="J110:J111"/>
    <mergeCell ref="K110:K111"/>
    <mergeCell ref="G105:G111"/>
    <mergeCell ref="H105:H111"/>
    <mergeCell ref="I105:I111"/>
    <mergeCell ref="J105:J109"/>
    <mergeCell ref="K105:K109"/>
    <mergeCell ref="L105:L109"/>
    <mergeCell ref="M105:M109"/>
    <mergeCell ref="S110:S111"/>
    <mergeCell ref="T110:T111"/>
    <mergeCell ref="Q92:Q94"/>
    <mergeCell ref="R92:R94"/>
    <mergeCell ref="S92:S94"/>
    <mergeCell ref="T92:T94"/>
    <mergeCell ref="H92:H95"/>
    <mergeCell ref="I92:I95"/>
    <mergeCell ref="L92:L94"/>
    <mergeCell ref="M92:M94"/>
    <mergeCell ref="N92:N94"/>
    <mergeCell ref="O92:O94"/>
    <mergeCell ref="P92:P94"/>
    <mergeCell ref="B96:B104"/>
    <mergeCell ref="C96:C104"/>
    <mergeCell ref="G96:G104"/>
    <mergeCell ref="H96:H104"/>
    <mergeCell ref="I96:I104"/>
    <mergeCell ref="J96:J103"/>
    <mergeCell ref="K96:K103"/>
    <mergeCell ref="D96:D104"/>
    <mergeCell ref="E96:E104"/>
    <mergeCell ref="F96:F104"/>
    <mergeCell ref="D65:D74"/>
    <mergeCell ref="E65:E74"/>
    <mergeCell ref="F65:F74"/>
    <mergeCell ref="B75:B80"/>
    <mergeCell ref="C75:C80"/>
    <mergeCell ref="D75:D80"/>
    <mergeCell ref="E75:E80"/>
    <mergeCell ref="F75:F80"/>
    <mergeCell ref="G75:G80"/>
    <mergeCell ref="S81:S90"/>
    <mergeCell ref="T81:T90"/>
    <mergeCell ref="L81:L90"/>
    <mergeCell ref="M81:M90"/>
    <mergeCell ref="N81:N90"/>
    <mergeCell ref="O81:O90"/>
    <mergeCell ref="P81:P90"/>
    <mergeCell ref="Q81:Q90"/>
    <mergeCell ref="R81:R90"/>
    <mergeCell ref="B81:B91"/>
    <mergeCell ref="C81:C91"/>
    <mergeCell ref="M65:M73"/>
    <mergeCell ref="N65:N73"/>
    <mergeCell ref="O65:O73"/>
    <mergeCell ref="P65:P73"/>
    <mergeCell ref="Q65:Q73"/>
    <mergeCell ref="R65:R73"/>
    <mergeCell ref="H75:H80"/>
    <mergeCell ref="I75:I80"/>
    <mergeCell ref="J75:J79"/>
    <mergeCell ref="K75:K79"/>
    <mergeCell ref="L75:L79"/>
    <mergeCell ref="M75:M79"/>
    <mergeCell ref="L110:L111"/>
    <mergeCell ref="M110:M111"/>
    <mergeCell ref="N110:N111"/>
    <mergeCell ref="O110:O111"/>
    <mergeCell ref="P110:P111"/>
    <mergeCell ref="Q110:Q111"/>
    <mergeCell ref="R110:R111"/>
    <mergeCell ref="L96:L103"/>
    <mergeCell ref="M96:M103"/>
    <mergeCell ref="N96:N103"/>
    <mergeCell ref="O96:O103"/>
    <mergeCell ref="P96:P103"/>
    <mergeCell ref="Q96:Q103"/>
    <mergeCell ref="R96:R103"/>
    <mergeCell ref="U105:U109"/>
    <mergeCell ref="V105:V109"/>
    <mergeCell ref="W105:W109"/>
    <mergeCell ref="X105:X111"/>
    <mergeCell ref="Y105:Y111"/>
    <mergeCell ref="U110:U111"/>
    <mergeCell ref="V110:V111"/>
    <mergeCell ref="W110:W111"/>
    <mergeCell ref="N105:N109"/>
    <mergeCell ref="O105:O109"/>
    <mergeCell ref="P105:P109"/>
    <mergeCell ref="Q105:Q109"/>
    <mergeCell ref="R105:R109"/>
    <mergeCell ref="S105:S109"/>
    <mergeCell ref="T105:T109"/>
    <mergeCell ref="T220:T222"/>
    <mergeCell ref="U220:U222"/>
    <mergeCell ref="V220:V222"/>
    <mergeCell ref="W220:W222"/>
    <mergeCell ref="X220:X223"/>
    <mergeCell ref="Y220:Y223"/>
    <mergeCell ref="X204:X209"/>
    <mergeCell ref="Y204:Y209"/>
    <mergeCell ref="T168:T177"/>
    <mergeCell ref="U168:U177"/>
    <mergeCell ref="V168:V177"/>
    <mergeCell ref="W168:W177"/>
    <mergeCell ref="X168:X178"/>
    <mergeCell ref="Y168:Y178"/>
    <mergeCell ref="T139:T143"/>
    <mergeCell ref="Q155:Q156"/>
    <mergeCell ref="R155:R156"/>
    <mergeCell ref="S155:S156"/>
    <mergeCell ref="T155:T156"/>
    <mergeCell ref="U155:U156"/>
    <mergeCell ref="M220:M222"/>
    <mergeCell ref="N220:N222"/>
    <mergeCell ref="O220:O222"/>
    <mergeCell ref="P220:P222"/>
    <mergeCell ref="Q220:Q222"/>
    <mergeCell ref="R220:R222"/>
    <mergeCell ref="S220:S222"/>
    <mergeCell ref="S96:S103"/>
    <mergeCell ref="T96:T103"/>
    <mergeCell ref="U96:U103"/>
    <mergeCell ref="V96:V103"/>
    <mergeCell ref="W96:W103"/>
    <mergeCell ref="X96:X104"/>
    <mergeCell ref="Y96:Y104"/>
    <mergeCell ref="V112:V121"/>
    <mergeCell ref="W112:W121"/>
    <mergeCell ref="X112:X122"/>
    <mergeCell ref="Y112:Y122"/>
    <mergeCell ref="S123:S131"/>
    <mergeCell ref="T123:T131"/>
    <mergeCell ref="U123:U131"/>
    <mergeCell ref="T157:T166"/>
    <mergeCell ref="U157:U166"/>
    <mergeCell ref="V157:V166"/>
    <mergeCell ref="W157:W166"/>
    <mergeCell ref="X157:X167"/>
    <mergeCell ref="R204:R208"/>
    <mergeCell ref="S204:S208"/>
    <mergeCell ref="T204:T208"/>
    <mergeCell ref="U204:U208"/>
    <mergeCell ref="V204:V208"/>
    <mergeCell ref="W204:W208"/>
    <mergeCell ref="M204:M208"/>
    <mergeCell ref="N204:N208"/>
    <mergeCell ref="O204:O208"/>
    <mergeCell ref="P204:P208"/>
    <mergeCell ref="Q204:Q208"/>
    <mergeCell ref="R210:R218"/>
    <mergeCell ref="S210:S218"/>
    <mergeCell ref="T210:T218"/>
    <mergeCell ref="U210:U218"/>
    <mergeCell ref="V210:V218"/>
    <mergeCell ref="W210:W218"/>
    <mergeCell ref="X210:X219"/>
    <mergeCell ref="Y210:Y219"/>
    <mergeCell ref="N202:N203"/>
    <mergeCell ref="O202:O203"/>
    <mergeCell ref="M210:M218"/>
    <mergeCell ref="N210:N218"/>
    <mergeCell ref="O210:O218"/>
    <mergeCell ref="P210:P218"/>
    <mergeCell ref="Q210:Q218"/>
    <mergeCell ref="H195:H203"/>
    <mergeCell ref="W195:W201"/>
    <mergeCell ref="X195:X203"/>
    <mergeCell ref="Y195:Y203"/>
    <mergeCell ref="W202:W203"/>
    <mergeCell ref="P195:P201"/>
    <mergeCell ref="Q195:Q201"/>
    <mergeCell ref="R195:R201"/>
    <mergeCell ref="S195:S201"/>
    <mergeCell ref="T195:T201"/>
    <mergeCell ref="U195:U201"/>
    <mergeCell ref="V195:V201"/>
    <mergeCell ref="U202:U203"/>
    <mergeCell ref="V202:V203"/>
    <mergeCell ref="J202:J203"/>
    <mergeCell ref="K202:K203"/>
    <mergeCell ref="P202:P203"/>
    <mergeCell ref="Q202:Q203"/>
    <mergeCell ref="R202:R203"/>
    <mergeCell ref="S202:S203"/>
    <mergeCell ref="T202:T203"/>
    <mergeCell ref="I195:I203"/>
    <mergeCell ref="J195:J201"/>
    <mergeCell ref="K195:K201"/>
    <mergeCell ref="L195:L201"/>
    <mergeCell ref="M195:M201"/>
    <mergeCell ref="N195:N201"/>
    <mergeCell ref="O195:O201"/>
    <mergeCell ref="L202:L203"/>
    <mergeCell ref="M202:M203"/>
    <mergeCell ref="D168:D178"/>
    <mergeCell ref="E168:E178"/>
    <mergeCell ref="F187:F194"/>
    <mergeCell ref="G187:G194"/>
    <mergeCell ref="A145:A201"/>
    <mergeCell ref="B145:B156"/>
    <mergeCell ref="C145:C156"/>
    <mergeCell ref="D145:D156"/>
    <mergeCell ref="E145:E156"/>
    <mergeCell ref="F145:F156"/>
    <mergeCell ref="G145:G156"/>
    <mergeCell ref="B195:B203"/>
    <mergeCell ref="C195:C203"/>
    <mergeCell ref="D195:D203"/>
    <mergeCell ref="E195:E203"/>
    <mergeCell ref="F195:F203"/>
    <mergeCell ref="G195:G203"/>
    <mergeCell ref="D157:D167"/>
    <mergeCell ref="E157:E167"/>
    <mergeCell ref="B187:B194"/>
    <mergeCell ref="C187:C194"/>
    <mergeCell ref="D187:D194"/>
    <mergeCell ref="E187:E194"/>
    <mergeCell ref="H187:H194"/>
    <mergeCell ref="I187:I194"/>
    <mergeCell ref="J187:J193"/>
    <mergeCell ref="K187:K193"/>
    <mergeCell ref="L187:L193"/>
    <mergeCell ref="X179:X186"/>
    <mergeCell ref="X187:X194"/>
    <mergeCell ref="T179:T185"/>
    <mergeCell ref="U179:U185"/>
    <mergeCell ref="V179:V185"/>
    <mergeCell ref="W179:W185"/>
    <mergeCell ref="Y179:Y186"/>
    <mergeCell ref="V187:V193"/>
    <mergeCell ref="W187:W193"/>
    <mergeCell ref="Y187:Y194"/>
    <mergeCell ref="B179:B186"/>
    <mergeCell ref="C179:C186"/>
    <mergeCell ref="D179:D186"/>
    <mergeCell ref="E179:E186"/>
    <mergeCell ref="F179:F186"/>
    <mergeCell ref="G179:G186"/>
    <mergeCell ref="H179:H186"/>
    <mergeCell ref="I179:I186"/>
    <mergeCell ref="J179:J185"/>
    <mergeCell ref="K179:K185"/>
    <mergeCell ref="L179:L185"/>
    <mergeCell ref="M179:M185"/>
    <mergeCell ref="N179:N185"/>
    <mergeCell ref="O179:O185"/>
    <mergeCell ref="P179:P185"/>
    <mergeCell ref="Q179:Q185"/>
    <mergeCell ref="R179:R185"/>
    <mergeCell ref="BI139:BI140"/>
    <mergeCell ref="BI147:BI148"/>
    <mergeCell ref="BJ147:BJ148"/>
    <mergeCell ref="BK147:BK148"/>
    <mergeCell ref="BL147:BL148"/>
    <mergeCell ref="BM147:BM148"/>
    <mergeCell ref="BN147:BN148"/>
    <mergeCell ref="BG139:BG140"/>
    <mergeCell ref="BH139:BH140"/>
    <mergeCell ref="BJ139:BJ140"/>
    <mergeCell ref="BK139:BK140"/>
    <mergeCell ref="BL139:BL140"/>
    <mergeCell ref="BM139:BM140"/>
    <mergeCell ref="BN139:BN140"/>
    <mergeCell ref="T187:T193"/>
    <mergeCell ref="U187:U193"/>
    <mergeCell ref="M187:M193"/>
    <mergeCell ref="N187:N193"/>
    <mergeCell ref="O187:O193"/>
    <mergeCell ref="P187:P193"/>
    <mergeCell ref="Q187:Q193"/>
    <mergeCell ref="R187:R193"/>
    <mergeCell ref="S187:S193"/>
    <mergeCell ref="S179:S185"/>
    <mergeCell ref="Y157:Y167"/>
    <mergeCell ref="M157:M166"/>
    <mergeCell ref="N157:N166"/>
    <mergeCell ref="O157:O166"/>
    <mergeCell ref="P157:P166"/>
    <mergeCell ref="Q157:Q166"/>
    <mergeCell ref="R157:R166"/>
    <mergeCell ref="S157:S166"/>
    <mergeCell ref="BH131:BH132"/>
    <mergeCell ref="BI131:BI132"/>
    <mergeCell ref="BJ131:BJ132"/>
    <mergeCell ref="BK131:BK132"/>
    <mergeCell ref="BL131:BL132"/>
    <mergeCell ref="BM131:BM132"/>
    <mergeCell ref="BN131:BN132"/>
    <mergeCell ref="BM133:BM134"/>
    <mergeCell ref="BN133:BN134"/>
    <mergeCell ref="BG131:BG132"/>
    <mergeCell ref="BG133:BG134"/>
    <mergeCell ref="BH133:BH134"/>
    <mergeCell ref="BI133:BI134"/>
    <mergeCell ref="BJ133:BJ134"/>
    <mergeCell ref="BK133:BK134"/>
    <mergeCell ref="BL133:BL134"/>
    <mergeCell ref="BM137:BM138"/>
    <mergeCell ref="BN137:BN138"/>
    <mergeCell ref="BH135:BH136"/>
    <mergeCell ref="BI135:BI136"/>
    <mergeCell ref="BJ135:BJ136"/>
    <mergeCell ref="BK135:BK136"/>
    <mergeCell ref="BL135:BL136"/>
    <mergeCell ref="BM135:BM136"/>
    <mergeCell ref="BN135:BN136"/>
    <mergeCell ref="BG135:BG136"/>
    <mergeCell ref="BG137:BG138"/>
    <mergeCell ref="BH137:BH138"/>
    <mergeCell ref="BI137:BI138"/>
    <mergeCell ref="BJ137:BJ138"/>
    <mergeCell ref="BK137:BK138"/>
    <mergeCell ref="BL137:BL138"/>
    <mergeCell ref="Z147:Z148"/>
    <mergeCell ref="AA147:AA148"/>
    <mergeCell ref="AB147:AB148"/>
    <mergeCell ref="AC147:AC148"/>
    <mergeCell ref="AD147:AD148"/>
    <mergeCell ref="AA129:AA130"/>
    <mergeCell ref="AB129:AB130"/>
    <mergeCell ref="AC129:AC130"/>
    <mergeCell ref="AD129:AD130"/>
    <mergeCell ref="AE129:AE130"/>
    <mergeCell ref="AF129:AF130"/>
    <mergeCell ref="AG129:AG130"/>
    <mergeCell ref="Z129:Z130"/>
    <mergeCell ref="Z131:Z132"/>
    <mergeCell ref="AA131:AA132"/>
    <mergeCell ref="AB131:AB132"/>
    <mergeCell ref="AC131:AC132"/>
    <mergeCell ref="AD131:AD132"/>
    <mergeCell ref="AE131:AE132"/>
    <mergeCell ref="AE137:AE138"/>
    <mergeCell ref="AF137:AF138"/>
    <mergeCell ref="AG137:AG138"/>
    <mergeCell ref="Z137:Z138"/>
    <mergeCell ref="Z139:Z140"/>
    <mergeCell ref="AA139:AA140"/>
    <mergeCell ref="AB139:AB140"/>
    <mergeCell ref="AC139:AC140"/>
    <mergeCell ref="AD139:AD140"/>
    <mergeCell ref="AE139:AE140"/>
    <mergeCell ref="AE141:AE142"/>
    <mergeCell ref="Z103:Z104"/>
    <mergeCell ref="AA103:AA104"/>
    <mergeCell ref="AB103:AB104"/>
    <mergeCell ref="AC103:AC104"/>
    <mergeCell ref="AD103:AD104"/>
    <mergeCell ref="AE103:AE104"/>
    <mergeCell ref="AN110:AN111"/>
    <mergeCell ref="AO110:AO111"/>
    <mergeCell ref="AF119:AF120"/>
    <mergeCell ref="AG119:AG120"/>
    <mergeCell ref="AF131:AF132"/>
    <mergeCell ref="AG131:AG132"/>
    <mergeCell ref="AA133:AA134"/>
    <mergeCell ref="AB133:AB134"/>
    <mergeCell ref="AC133:AC134"/>
    <mergeCell ref="AD133:AD134"/>
    <mergeCell ref="AG133:AG134"/>
    <mergeCell ref="AF114:AF116"/>
    <mergeCell ref="AG114:AG116"/>
    <mergeCell ref="Z112:Z113"/>
    <mergeCell ref="Z114:Z116"/>
    <mergeCell ref="AA114:AA116"/>
    <mergeCell ref="AB114:AB116"/>
    <mergeCell ref="AC114:AC116"/>
    <mergeCell ref="AD114:AD116"/>
    <mergeCell ref="AE114:AE116"/>
    <mergeCell ref="AF103:AF104"/>
    <mergeCell ref="AG103:AG104"/>
    <mergeCell ref="AA105:AA106"/>
    <mergeCell ref="AB105:AB106"/>
    <mergeCell ref="AC105:AC106"/>
    <mergeCell ref="AE133:AE134"/>
    <mergeCell ref="AA96:AA98"/>
    <mergeCell ref="AB96:AB98"/>
    <mergeCell ref="AC96:AC98"/>
    <mergeCell ref="AD96:AD98"/>
    <mergeCell ref="AE96:AE98"/>
    <mergeCell ref="AF96:AF98"/>
    <mergeCell ref="AG96:AG98"/>
    <mergeCell ref="Z96:Z98"/>
    <mergeCell ref="Z99:Z100"/>
    <mergeCell ref="AA99:AA100"/>
    <mergeCell ref="AB99:AB100"/>
    <mergeCell ref="AC99:AC100"/>
    <mergeCell ref="AD99:AD100"/>
    <mergeCell ref="AE99:AE100"/>
    <mergeCell ref="AA101:AA102"/>
    <mergeCell ref="AB101:AB102"/>
    <mergeCell ref="AC101:AC102"/>
    <mergeCell ref="AD101:AD102"/>
    <mergeCell ref="AE101:AE102"/>
    <mergeCell ref="AF101:AF102"/>
    <mergeCell ref="AG101:AG102"/>
    <mergeCell ref="Z101:Z102"/>
    <mergeCell ref="AP110:AP111"/>
    <mergeCell ref="AQ110:AQ111"/>
    <mergeCell ref="AR110:AR111"/>
    <mergeCell ref="AS110:AS111"/>
    <mergeCell ref="AT110:AT111"/>
    <mergeCell ref="AG109:AG111"/>
    <mergeCell ref="AH110:AH111"/>
    <mergeCell ref="AI110:AI111"/>
    <mergeCell ref="AJ110:AJ111"/>
    <mergeCell ref="AK110:AK111"/>
    <mergeCell ref="AL110:AL111"/>
    <mergeCell ref="AM110:AM111"/>
    <mergeCell ref="AE112:AE113"/>
    <mergeCell ref="AF112:AF113"/>
    <mergeCell ref="AF107:AF108"/>
    <mergeCell ref="AG107:AG108"/>
    <mergeCell ref="AA112:AA113"/>
    <mergeCell ref="AB112:AB113"/>
    <mergeCell ref="AC112:AC113"/>
    <mergeCell ref="AD112:AD113"/>
    <mergeCell ref="AG112:AG113"/>
    <mergeCell ref="AD105:AD106"/>
    <mergeCell ref="AE105:AE106"/>
    <mergeCell ref="AF105:AF106"/>
    <mergeCell ref="AG105:AG106"/>
    <mergeCell ref="Z105:Z106"/>
    <mergeCell ref="Z107:Z108"/>
    <mergeCell ref="AA107:AA108"/>
    <mergeCell ref="AB107:AB108"/>
    <mergeCell ref="AC107:AC108"/>
    <mergeCell ref="AD107:AD108"/>
    <mergeCell ref="AE107:AE108"/>
    <mergeCell ref="Z109:Z111"/>
    <mergeCell ref="AA109:AA111"/>
    <mergeCell ref="AB109:AB111"/>
    <mergeCell ref="AC109:AC111"/>
    <mergeCell ref="AD109:AD111"/>
    <mergeCell ref="AE109:AE111"/>
    <mergeCell ref="AF109:AF111"/>
    <mergeCell ref="Z123:Z124"/>
    <mergeCell ref="AA123:AA124"/>
    <mergeCell ref="AB123:AB124"/>
    <mergeCell ref="AC123:AC124"/>
    <mergeCell ref="AD123:AD124"/>
    <mergeCell ref="AE123:AE124"/>
    <mergeCell ref="AF127:AF128"/>
    <mergeCell ref="AG127:AG128"/>
    <mergeCell ref="Z145:Z146"/>
    <mergeCell ref="AA145:AA146"/>
    <mergeCell ref="AB145:AB146"/>
    <mergeCell ref="AC145:AC146"/>
    <mergeCell ref="AD145:AD146"/>
    <mergeCell ref="AE145:AE146"/>
    <mergeCell ref="AF145:AF146"/>
    <mergeCell ref="AG145:AG146"/>
    <mergeCell ref="AF143:AF144"/>
    <mergeCell ref="AG143:AG144"/>
    <mergeCell ref="Z141:Z142"/>
    <mergeCell ref="Z143:Z144"/>
    <mergeCell ref="AA143:AA144"/>
    <mergeCell ref="AB143:AB144"/>
    <mergeCell ref="AC143:AC144"/>
    <mergeCell ref="AD143:AD144"/>
    <mergeCell ref="AE143:AE144"/>
    <mergeCell ref="AF123:AF124"/>
    <mergeCell ref="AG123:AG124"/>
    <mergeCell ref="AA137:AA138"/>
    <mergeCell ref="AB137:AB138"/>
    <mergeCell ref="AC137:AC138"/>
    <mergeCell ref="AD137:AD138"/>
    <mergeCell ref="AF133:AF134"/>
    <mergeCell ref="AA117:AA118"/>
    <mergeCell ref="AB117:AB118"/>
    <mergeCell ref="AC117:AC118"/>
    <mergeCell ref="AD117:AD118"/>
    <mergeCell ref="AE117:AE118"/>
    <mergeCell ref="AF117:AF118"/>
    <mergeCell ref="AG117:AG118"/>
    <mergeCell ref="Z117:Z118"/>
    <mergeCell ref="Z119:Z120"/>
    <mergeCell ref="AA119:AA120"/>
    <mergeCell ref="AB119:AB120"/>
    <mergeCell ref="AC119:AC120"/>
    <mergeCell ref="AD119:AD120"/>
    <mergeCell ref="AE119:AE120"/>
    <mergeCell ref="AA121:AA122"/>
    <mergeCell ref="AB121:AB122"/>
    <mergeCell ref="AC121:AC122"/>
    <mergeCell ref="AD121:AD122"/>
    <mergeCell ref="AE121:AE122"/>
    <mergeCell ref="AF121:AF122"/>
    <mergeCell ref="AG121:AG122"/>
    <mergeCell ref="Z121:Z122"/>
    <mergeCell ref="BM117:BM118"/>
    <mergeCell ref="AF141:AF142"/>
    <mergeCell ref="AF139:AF140"/>
    <mergeCell ref="AG139:AG140"/>
    <mergeCell ref="AA141:AA142"/>
    <mergeCell ref="AB141:AB142"/>
    <mergeCell ref="AC141:AC142"/>
    <mergeCell ref="AD141:AD142"/>
    <mergeCell ref="AG141:AG142"/>
    <mergeCell ref="AA125:AA126"/>
    <mergeCell ref="AB125:AB126"/>
    <mergeCell ref="AC125:AC126"/>
    <mergeCell ref="AD125:AD126"/>
    <mergeCell ref="AE125:AE126"/>
    <mergeCell ref="AF125:AF126"/>
    <mergeCell ref="AG125:AG126"/>
    <mergeCell ref="Z125:Z126"/>
    <mergeCell ref="Z127:Z128"/>
    <mergeCell ref="AA127:AA128"/>
    <mergeCell ref="AB127:AB128"/>
    <mergeCell ref="AC127:AC128"/>
    <mergeCell ref="AD127:AD128"/>
    <mergeCell ref="AE127:AE128"/>
    <mergeCell ref="AF135:AF136"/>
    <mergeCell ref="AG135:AG136"/>
    <mergeCell ref="Z133:Z134"/>
    <mergeCell ref="Z135:Z136"/>
    <mergeCell ref="AA135:AA136"/>
    <mergeCell ref="AB135:AB136"/>
    <mergeCell ref="AC135:AC136"/>
    <mergeCell ref="AD135:AD136"/>
    <mergeCell ref="AE135:AE136"/>
    <mergeCell ref="BH119:BH120"/>
    <mergeCell ref="BI119:BI120"/>
    <mergeCell ref="BJ119:BJ120"/>
    <mergeCell ref="BK119:BK120"/>
    <mergeCell ref="BL119:BL120"/>
    <mergeCell ref="BM119:BM120"/>
    <mergeCell ref="BN119:BN120"/>
    <mergeCell ref="BG119:BG120"/>
    <mergeCell ref="BG121:BG122"/>
    <mergeCell ref="BH121:BH122"/>
    <mergeCell ref="BI121:BI122"/>
    <mergeCell ref="BJ121:BJ122"/>
    <mergeCell ref="BK121:BK122"/>
    <mergeCell ref="BL121:BL122"/>
    <mergeCell ref="BL127:BL128"/>
    <mergeCell ref="BM127:BM128"/>
    <mergeCell ref="BM125:BM126"/>
    <mergeCell ref="BN125:BN126"/>
    <mergeCell ref="BH127:BH128"/>
    <mergeCell ref="BI127:BI128"/>
    <mergeCell ref="BJ127:BJ128"/>
    <mergeCell ref="BK127:BK128"/>
    <mergeCell ref="BN127:BN128"/>
    <mergeCell ref="BG125:BG126"/>
    <mergeCell ref="BH125:BH126"/>
    <mergeCell ref="BI125:BI126"/>
    <mergeCell ref="BJ125:BJ126"/>
    <mergeCell ref="BK125:BK126"/>
    <mergeCell ref="BL125:BL126"/>
    <mergeCell ref="AU105:AU110"/>
    <mergeCell ref="AV105:AV110"/>
    <mergeCell ref="AW105:AW110"/>
    <mergeCell ref="AX105:AX110"/>
    <mergeCell ref="AY105:AY110"/>
    <mergeCell ref="AZ105:AZ110"/>
    <mergeCell ref="BA105:BA110"/>
    <mergeCell ref="BI105:BI106"/>
    <mergeCell ref="BJ105:BJ106"/>
    <mergeCell ref="BK105:BK106"/>
    <mergeCell ref="BL105:BL106"/>
    <mergeCell ref="BM105:BM106"/>
    <mergeCell ref="BN105:BN106"/>
    <mergeCell ref="BG107:BG108"/>
    <mergeCell ref="BH107:BH108"/>
    <mergeCell ref="BI107:BI108"/>
    <mergeCell ref="BJ107:BJ108"/>
    <mergeCell ref="BK107:BK108"/>
    <mergeCell ref="BL107:BL108"/>
    <mergeCell ref="BM107:BM108"/>
    <mergeCell ref="BN107:BN108"/>
    <mergeCell ref="BB105:BB110"/>
    <mergeCell ref="BC105:BC110"/>
    <mergeCell ref="BD105:BD110"/>
    <mergeCell ref="BE105:BE110"/>
    <mergeCell ref="BF105:BF110"/>
    <mergeCell ref="BG105:BG106"/>
    <mergeCell ref="BH105:BH106"/>
    <mergeCell ref="BH109:BH111"/>
    <mergeCell ref="BI109:BI111"/>
    <mergeCell ref="BJ109:BJ111"/>
    <mergeCell ref="BK109:BK111"/>
    <mergeCell ref="BG90:BG91"/>
    <mergeCell ref="BH90:BH91"/>
    <mergeCell ref="BI90:BI91"/>
    <mergeCell ref="BJ90:BJ91"/>
    <mergeCell ref="BK90:BK91"/>
    <mergeCell ref="BL90:BL91"/>
    <mergeCell ref="BM103:BM104"/>
    <mergeCell ref="BN103:BN104"/>
    <mergeCell ref="BH101:BH102"/>
    <mergeCell ref="BI101:BI102"/>
    <mergeCell ref="BJ101:BJ102"/>
    <mergeCell ref="BK101:BK102"/>
    <mergeCell ref="BL101:BL102"/>
    <mergeCell ref="BM101:BM102"/>
    <mergeCell ref="BN101:BN102"/>
    <mergeCell ref="BG101:BG102"/>
    <mergeCell ref="BG103:BG104"/>
    <mergeCell ref="BH103:BH104"/>
    <mergeCell ref="BI103:BI104"/>
    <mergeCell ref="BJ103:BJ104"/>
    <mergeCell ref="BK103:BK104"/>
    <mergeCell ref="BL103:BL104"/>
    <mergeCell ref="BG99:BG100"/>
    <mergeCell ref="BH99:BH100"/>
    <mergeCell ref="BI99:BI100"/>
    <mergeCell ref="BJ99:BJ100"/>
    <mergeCell ref="BK99:BK100"/>
    <mergeCell ref="BL99:BL100"/>
    <mergeCell ref="BM90:BM91"/>
    <mergeCell ref="BN90:BN91"/>
    <mergeCell ref="BH83:BH84"/>
    <mergeCell ref="BI83:BI84"/>
    <mergeCell ref="BJ83:BJ84"/>
    <mergeCell ref="BK83:BK84"/>
    <mergeCell ref="BL83:BL84"/>
    <mergeCell ref="BM83:BM84"/>
    <mergeCell ref="BN83:BN84"/>
    <mergeCell ref="BM85:BM87"/>
    <mergeCell ref="BN85:BN87"/>
    <mergeCell ref="BG83:BG84"/>
    <mergeCell ref="BG85:BG87"/>
    <mergeCell ref="BH85:BH87"/>
    <mergeCell ref="BI85:BI87"/>
    <mergeCell ref="BJ85:BJ87"/>
    <mergeCell ref="BK85:BK87"/>
    <mergeCell ref="BL85:BL87"/>
    <mergeCell ref="BH88:BH89"/>
    <mergeCell ref="BI88:BI89"/>
    <mergeCell ref="BJ88:BJ89"/>
    <mergeCell ref="BK88:BK89"/>
    <mergeCell ref="BL88:BL89"/>
    <mergeCell ref="BM88:BM89"/>
    <mergeCell ref="BN88:BN89"/>
    <mergeCell ref="BG88:BG89"/>
    <mergeCell ref="BM129:BM130"/>
    <mergeCell ref="BN129:BN130"/>
    <mergeCell ref="BG127:BG128"/>
    <mergeCell ref="BG129:BG130"/>
    <mergeCell ref="BH129:BH130"/>
    <mergeCell ref="BI129:BI130"/>
    <mergeCell ref="BJ129:BJ130"/>
    <mergeCell ref="BK129:BK130"/>
    <mergeCell ref="BL129:BL130"/>
    <mergeCell ref="BH92:BH93"/>
    <mergeCell ref="BI92:BI93"/>
    <mergeCell ref="BJ92:BJ93"/>
    <mergeCell ref="BK92:BK93"/>
    <mergeCell ref="BL92:BL93"/>
    <mergeCell ref="BM92:BM93"/>
    <mergeCell ref="BN92:BN93"/>
    <mergeCell ref="BG92:BG93"/>
    <mergeCell ref="BG94:BG95"/>
    <mergeCell ref="BH94:BH95"/>
    <mergeCell ref="BI94:BI95"/>
    <mergeCell ref="BJ94:BJ95"/>
    <mergeCell ref="BK94:BK95"/>
    <mergeCell ref="BL94:BL95"/>
    <mergeCell ref="BL96:BL98"/>
    <mergeCell ref="BM96:BM98"/>
    <mergeCell ref="BM94:BM95"/>
    <mergeCell ref="BN94:BN95"/>
    <mergeCell ref="BH96:BH98"/>
    <mergeCell ref="BI96:BI98"/>
    <mergeCell ref="BJ96:BJ98"/>
    <mergeCell ref="BK96:BK98"/>
    <mergeCell ref="BN96:BN98"/>
    <mergeCell ref="BL109:BL111"/>
    <mergeCell ref="BM109:BM111"/>
    <mergeCell ref="BN109:BN111"/>
    <mergeCell ref="BG109:BG111"/>
    <mergeCell ref="BG112:BG113"/>
    <mergeCell ref="BH112:BH113"/>
    <mergeCell ref="BI112:BI113"/>
    <mergeCell ref="BJ112:BJ113"/>
    <mergeCell ref="BK112:BK113"/>
    <mergeCell ref="BL112:BL113"/>
    <mergeCell ref="BH114:BH116"/>
    <mergeCell ref="BI114:BI116"/>
    <mergeCell ref="BJ114:BJ116"/>
    <mergeCell ref="BK114:BK116"/>
    <mergeCell ref="BL114:BL116"/>
    <mergeCell ref="BM114:BM116"/>
    <mergeCell ref="BN114:BN116"/>
    <mergeCell ref="BM112:BM113"/>
    <mergeCell ref="BN112:BN113"/>
    <mergeCell ref="BL61:BL62"/>
    <mergeCell ref="BM61:BM62"/>
    <mergeCell ref="BN61:BN62"/>
    <mergeCell ref="BG50:BG52"/>
    <mergeCell ref="BG53:BG55"/>
    <mergeCell ref="BH53:BH55"/>
    <mergeCell ref="BI53:BI55"/>
    <mergeCell ref="BJ53:BJ55"/>
    <mergeCell ref="BK53:BK55"/>
    <mergeCell ref="BL53:BL55"/>
    <mergeCell ref="BG59:BG60"/>
    <mergeCell ref="BH59:BH60"/>
    <mergeCell ref="BI59:BI60"/>
    <mergeCell ref="BJ59:BJ60"/>
    <mergeCell ref="BK59:BK60"/>
    <mergeCell ref="BL59:BL60"/>
    <mergeCell ref="BM59:BM60"/>
    <mergeCell ref="BN59:BN60"/>
    <mergeCell ref="BK50:BK52"/>
    <mergeCell ref="BL50:BL52"/>
    <mergeCell ref="BM50:BM52"/>
    <mergeCell ref="BN50:BN52"/>
    <mergeCell ref="BM53:BM55"/>
    <mergeCell ref="BN53:BN55"/>
    <mergeCell ref="BH123:BH124"/>
    <mergeCell ref="BI123:BI124"/>
    <mergeCell ref="BJ123:BJ124"/>
    <mergeCell ref="BK123:BK124"/>
    <mergeCell ref="BL123:BL124"/>
    <mergeCell ref="BM123:BM124"/>
    <mergeCell ref="BN123:BN124"/>
    <mergeCell ref="BG123:BG124"/>
    <mergeCell ref="BI117:BI118"/>
    <mergeCell ref="BJ117:BJ118"/>
    <mergeCell ref="BK117:BK118"/>
    <mergeCell ref="BL117:BL118"/>
    <mergeCell ref="BM121:BM122"/>
    <mergeCell ref="BN121:BN122"/>
    <mergeCell ref="BM99:BM100"/>
    <mergeCell ref="BN99:BN100"/>
    <mergeCell ref="BG96:BG98"/>
    <mergeCell ref="BN117:BN118"/>
    <mergeCell ref="BG114:BG116"/>
    <mergeCell ref="BG117:BG118"/>
    <mergeCell ref="BH117:BH118"/>
    <mergeCell ref="BG61:BG62"/>
    <mergeCell ref="BH61:BH62"/>
    <mergeCell ref="BI61:BI62"/>
    <mergeCell ref="BJ61:BJ62"/>
    <mergeCell ref="BK61:BK62"/>
    <mergeCell ref="BM29:BM31"/>
    <mergeCell ref="BN29:BN31"/>
    <mergeCell ref="BG26:BG28"/>
    <mergeCell ref="BG29:BG31"/>
    <mergeCell ref="BH29:BH31"/>
    <mergeCell ref="BI29:BI31"/>
    <mergeCell ref="BJ29:BJ31"/>
    <mergeCell ref="BK29:BK31"/>
    <mergeCell ref="BL29:BL31"/>
    <mergeCell ref="BH56:BH58"/>
    <mergeCell ref="BI56:BI58"/>
    <mergeCell ref="BJ56:BJ58"/>
    <mergeCell ref="BK56:BK58"/>
    <mergeCell ref="BL56:BL58"/>
    <mergeCell ref="BM56:BM58"/>
    <mergeCell ref="BN56:BN58"/>
    <mergeCell ref="BG56:BG58"/>
    <mergeCell ref="BN37:BN39"/>
    <mergeCell ref="BM40:BM41"/>
    <mergeCell ref="BN40:BN41"/>
    <mergeCell ref="BL46:BL47"/>
    <mergeCell ref="BM46:BM47"/>
    <mergeCell ref="BM44:BM45"/>
    <mergeCell ref="BN44:BN45"/>
    <mergeCell ref="BH46:BH47"/>
    <mergeCell ref="BI46:BI47"/>
    <mergeCell ref="BJ46:BJ47"/>
    <mergeCell ref="BK46:BK47"/>
    <mergeCell ref="BN46:BN47"/>
    <mergeCell ref="BH50:BH52"/>
    <mergeCell ref="BI50:BI52"/>
    <mergeCell ref="BJ50:BJ52"/>
    <mergeCell ref="BN16:BN18"/>
    <mergeCell ref="BH19:BH21"/>
    <mergeCell ref="BI19:BI21"/>
    <mergeCell ref="BJ19:BJ21"/>
    <mergeCell ref="BK19:BK21"/>
    <mergeCell ref="BN19:BN21"/>
    <mergeCell ref="BM24:BM25"/>
    <mergeCell ref="BN24:BN25"/>
    <mergeCell ref="BG19:BG21"/>
    <mergeCell ref="BG24:BG25"/>
    <mergeCell ref="BH24:BH25"/>
    <mergeCell ref="BI24:BI25"/>
    <mergeCell ref="BJ24:BJ25"/>
    <mergeCell ref="BK24:BK25"/>
    <mergeCell ref="BL24:BL25"/>
    <mergeCell ref="BH26:BH28"/>
    <mergeCell ref="BI26:BI28"/>
    <mergeCell ref="BJ26:BJ28"/>
    <mergeCell ref="BK26:BK28"/>
    <mergeCell ref="BL26:BL28"/>
    <mergeCell ref="BM26:BM28"/>
    <mergeCell ref="BL22:BL23"/>
    <mergeCell ref="BM22:BM23"/>
    <mergeCell ref="BN22:BN23"/>
    <mergeCell ref="BG22:BG23"/>
    <mergeCell ref="BH22:BH23"/>
    <mergeCell ref="BI22:BI23"/>
    <mergeCell ref="BJ22:BJ23"/>
    <mergeCell ref="BK22:BK23"/>
    <mergeCell ref="AI27:AI28"/>
    <mergeCell ref="AJ27:AJ28"/>
    <mergeCell ref="AK27:AK28"/>
    <mergeCell ref="AL27:AL28"/>
    <mergeCell ref="AM27:AM28"/>
    <mergeCell ref="AN27:AN28"/>
    <mergeCell ref="AO27:AO28"/>
    <mergeCell ref="AP27:AP28"/>
    <mergeCell ref="AQ27:AQ28"/>
    <mergeCell ref="AR27:AR28"/>
    <mergeCell ref="AS27:AS28"/>
    <mergeCell ref="BA27:BA28"/>
    <mergeCell ref="BB27:BB28"/>
    <mergeCell ref="BC27:BC28"/>
    <mergeCell ref="BD27:BD28"/>
    <mergeCell ref="BE27:BE28"/>
    <mergeCell ref="AZ27:AZ28"/>
    <mergeCell ref="Z26:Z28"/>
    <mergeCell ref="AA26:AA28"/>
    <mergeCell ref="AB26:AB28"/>
    <mergeCell ref="AC26:AC28"/>
    <mergeCell ref="AD26:AD28"/>
    <mergeCell ref="AE26:AE28"/>
    <mergeCell ref="AF26:AF28"/>
    <mergeCell ref="AG26:AG28"/>
    <mergeCell ref="AA4:AA6"/>
    <mergeCell ref="AG9:AG10"/>
    <mergeCell ref="AC4:AC6"/>
    <mergeCell ref="AD4:AD6"/>
    <mergeCell ref="AE4:AE6"/>
    <mergeCell ref="AF4:AF6"/>
    <mergeCell ref="AG4:AG6"/>
    <mergeCell ref="Z4:Z6"/>
    <mergeCell ref="AH27:AH28"/>
    <mergeCell ref="AB13:AB15"/>
    <mergeCell ref="AC13:AC15"/>
    <mergeCell ref="AD13:AD15"/>
    <mergeCell ref="AE13:AE15"/>
    <mergeCell ref="AF13:AF15"/>
    <mergeCell ref="AG13:AG15"/>
    <mergeCell ref="AF16:AF18"/>
    <mergeCell ref="AG16:AG18"/>
    <mergeCell ref="Z13:Z15"/>
    <mergeCell ref="Z16:Z18"/>
    <mergeCell ref="AA16:AA18"/>
    <mergeCell ref="AB16:AB18"/>
    <mergeCell ref="AC16:AC18"/>
    <mergeCell ref="AD16:AD18"/>
    <mergeCell ref="AE16:AE18"/>
    <mergeCell ref="BK11:BK12"/>
    <mergeCell ref="BL11:BL12"/>
    <mergeCell ref="Z11:Z12"/>
    <mergeCell ref="AA11:AA12"/>
    <mergeCell ref="AB11:AB12"/>
    <mergeCell ref="AC11:AC12"/>
    <mergeCell ref="AD11:AD12"/>
    <mergeCell ref="AE11:AE12"/>
    <mergeCell ref="AF11:AF12"/>
    <mergeCell ref="BL13:BL15"/>
    <mergeCell ref="BM13:BM15"/>
    <mergeCell ref="AA13:AA15"/>
    <mergeCell ref="AA24:AA25"/>
    <mergeCell ref="AB24:AB25"/>
    <mergeCell ref="AC24:AC25"/>
    <mergeCell ref="AD24:AD25"/>
    <mergeCell ref="AE24:AE25"/>
    <mergeCell ref="AF24:AF25"/>
    <mergeCell ref="AG24:AG25"/>
    <mergeCell ref="Z24:Z25"/>
    <mergeCell ref="BL19:BL21"/>
    <mergeCell ref="BM19:BM21"/>
    <mergeCell ref="BM16:BM18"/>
    <mergeCell ref="Z22:Z23"/>
    <mergeCell ref="AA22:AA23"/>
    <mergeCell ref="AB22:AB23"/>
    <mergeCell ref="AC22:AC23"/>
    <mergeCell ref="AD22:AD23"/>
    <mergeCell ref="AE22:AE23"/>
    <mergeCell ref="AF22:AF23"/>
    <mergeCell ref="AG22:AG23"/>
    <mergeCell ref="Z9:Z10"/>
    <mergeCell ref="AA9:AA10"/>
    <mergeCell ref="AB9:AB10"/>
    <mergeCell ref="AC9:AC10"/>
    <mergeCell ref="AD9:AD10"/>
    <mergeCell ref="AE9:AE10"/>
    <mergeCell ref="AF9:AF10"/>
    <mergeCell ref="AA19:AA21"/>
    <mergeCell ref="AB19:AB21"/>
    <mergeCell ref="AC19:AC21"/>
    <mergeCell ref="AD19:AD21"/>
    <mergeCell ref="AE19:AE21"/>
    <mergeCell ref="AF19:AF21"/>
    <mergeCell ref="AG19:AG21"/>
    <mergeCell ref="Z19:Z21"/>
    <mergeCell ref="AG11:AG12"/>
    <mergeCell ref="BJ11:BJ12"/>
    <mergeCell ref="J2:U2"/>
    <mergeCell ref="AF2:AG2"/>
    <mergeCell ref="AH2:AS2"/>
    <mergeCell ref="AU2:BE2"/>
    <mergeCell ref="BG2:BJ2"/>
    <mergeCell ref="BK2:BN2"/>
    <mergeCell ref="G4:G10"/>
    <mergeCell ref="H4:H10"/>
    <mergeCell ref="I4:I10"/>
    <mergeCell ref="J4:J9"/>
    <mergeCell ref="K4:K9"/>
    <mergeCell ref="L4:L9"/>
    <mergeCell ref="M4:M9"/>
    <mergeCell ref="N4:N9"/>
    <mergeCell ref="O4:O9"/>
    <mergeCell ref="P4:P9"/>
    <mergeCell ref="Q4:Q9"/>
    <mergeCell ref="R4:R9"/>
    <mergeCell ref="S4:S9"/>
    <mergeCell ref="T4:T9"/>
    <mergeCell ref="Z7:Z8"/>
    <mergeCell ref="AA7:AA8"/>
    <mergeCell ref="AB7:AB8"/>
    <mergeCell ref="AC7:AC8"/>
    <mergeCell ref="AD7:AD8"/>
    <mergeCell ref="AE7:AE8"/>
    <mergeCell ref="AF7:AF8"/>
    <mergeCell ref="AG7:AG8"/>
    <mergeCell ref="U4:U9"/>
    <mergeCell ref="V4:V9"/>
    <mergeCell ref="W4:W9"/>
    <mergeCell ref="AB4:AB6"/>
    <mergeCell ref="BG4:BG6"/>
    <mergeCell ref="BH4:BH6"/>
    <mergeCell ref="BI4:BI6"/>
    <mergeCell ref="BJ4:BJ6"/>
    <mergeCell ref="BK4:BK6"/>
    <mergeCell ref="BL4:BL6"/>
    <mergeCell ref="BM4:BM6"/>
    <mergeCell ref="BN4:BN6"/>
    <mergeCell ref="BG9:BG10"/>
    <mergeCell ref="BH9:BH10"/>
    <mergeCell ref="BI9:BI10"/>
    <mergeCell ref="BJ9:BJ10"/>
    <mergeCell ref="BK9:BK10"/>
    <mergeCell ref="BL9:BL10"/>
    <mergeCell ref="BM9:BM10"/>
    <mergeCell ref="BG7:BG8"/>
    <mergeCell ref="BH7:BH8"/>
    <mergeCell ref="BI7:BI8"/>
    <mergeCell ref="BJ7:BJ8"/>
    <mergeCell ref="BK7:BK8"/>
    <mergeCell ref="BL7:BL8"/>
    <mergeCell ref="BM7:BM8"/>
    <mergeCell ref="BN9:BN10"/>
    <mergeCell ref="AB50:AB52"/>
    <mergeCell ref="AC50:AC52"/>
    <mergeCell ref="AD50:AD52"/>
    <mergeCell ref="AE50:AE52"/>
    <mergeCell ref="AF50:AF52"/>
    <mergeCell ref="AG50:AG52"/>
    <mergeCell ref="AB53:AB55"/>
    <mergeCell ref="AB56:AB58"/>
    <mergeCell ref="AC56:AC58"/>
    <mergeCell ref="AD56:AD58"/>
    <mergeCell ref="AE56:AE58"/>
    <mergeCell ref="AF56:AF58"/>
    <mergeCell ref="AG56:AG58"/>
    <mergeCell ref="Z53:Z55"/>
    <mergeCell ref="AA53:AA55"/>
    <mergeCell ref="AC53:AC55"/>
    <mergeCell ref="AD53:AD55"/>
    <mergeCell ref="AE53:AE55"/>
    <mergeCell ref="AF53:AF55"/>
    <mergeCell ref="AG53:AG55"/>
    <mergeCell ref="Z56:Z58"/>
    <mergeCell ref="AA56:AA58"/>
    <mergeCell ref="Z50:Z52"/>
    <mergeCell ref="AA50:AA52"/>
    <mergeCell ref="S50:S56"/>
    <mergeCell ref="T50:T56"/>
    <mergeCell ref="U50:U56"/>
    <mergeCell ref="V50:V56"/>
    <mergeCell ref="W50:W56"/>
    <mergeCell ref="X50:X58"/>
    <mergeCell ref="Y50:Y58"/>
    <mergeCell ref="B4:B10"/>
    <mergeCell ref="B19:B28"/>
    <mergeCell ref="B50:B58"/>
    <mergeCell ref="C50:C58"/>
    <mergeCell ref="D50:D58"/>
    <mergeCell ref="E50:E58"/>
    <mergeCell ref="G50:G58"/>
    <mergeCell ref="H50:H58"/>
    <mergeCell ref="I50:I58"/>
    <mergeCell ref="J50:J56"/>
    <mergeCell ref="K50:K56"/>
    <mergeCell ref="L50:L56"/>
    <mergeCell ref="M50:M56"/>
    <mergeCell ref="N50:N56"/>
    <mergeCell ref="O50:O56"/>
    <mergeCell ref="P50:P56"/>
    <mergeCell ref="Q50:Q56"/>
    <mergeCell ref="R50:R56"/>
    <mergeCell ref="X4:X10"/>
    <mergeCell ref="Y4:Y10"/>
    <mergeCell ref="D19:D28"/>
    <mergeCell ref="E19:E28"/>
    <mergeCell ref="F19:F28"/>
    <mergeCell ref="G19:G28"/>
    <mergeCell ref="H19:H28"/>
    <mergeCell ref="BG73:BG74"/>
    <mergeCell ref="BL75:BL76"/>
    <mergeCell ref="BL77:BL78"/>
    <mergeCell ref="BM77:BM78"/>
    <mergeCell ref="BM75:BM76"/>
    <mergeCell ref="BN75:BN76"/>
    <mergeCell ref="BH77:BH78"/>
    <mergeCell ref="BI77:BI78"/>
    <mergeCell ref="BJ77:BJ78"/>
    <mergeCell ref="BK77:BK78"/>
    <mergeCell ref="BN77:BN78"/>
    <mergeCell ref="BM79:BM80"/>
    <mergeCell ref="BN79:BN80"/>
    <mergeCell ref="BG77:BG78"/>
    <mergeCell ref="BG79:BG80"/>
    <mergeCell ref="BH79:BH80"/>
    <mergeCell ref="BI79:BI80"/>
    <mergeCell ref="BJ79:BJ80"/>
    <mergeCell ref="BK79:BK80"/>
    <mergeCell ref="BL79:BL80"/>
    <mergeCell ref="BG75:BG76"/>
    <mergeCell ref="BH75:BH76"/>
    <mergeCell ref="BI75:BI76"/>
    <mergeCell ref="BJ75:BJ76"/>
    <mergeCell ref="BK75:BK76"/>
    <mergeCell ref="BI65:BI67"/>
    <mergeCell ref="BJ65:BJ67"/>
    <mergeCell ref="BK65:BK67"/>
    <mergeCell ref="BL65:BL67"/>
    <mergeCell ref="BL68:BL69"/>
    <mergeCell ref="BM68:BM69"/>
    <mergeCell ref="BM65:BM67"/>
    <mergeCell ref="BN65:BN67"/>
    <mergeCell ref="BH68:BH69"/>
    <mergeCell ref="BI68:BI69"/>
    <mergeCell ref="BJ68:BJ69"/>
    <mergeCell ref="BK68:BK69"/>
    <mergeCell ref="BN68:BN69"/>
    <mergeCell ref="BH73:BH74"/>
    <mergeCell ref="BI73:BI74"/>
    <mergeCell ref="BJ73:BJ74"/>
    <mergeCell ref="BK73:BK74"/>
    <mergeCell ref="BL73:BL74"/>
    <mergeCell ref="BM73:BM74"/>
    <mergeCell ref="BN73:BN74"/>
    <mergeCell ref="BJ278:BJ279"/>
    <mergeCell ref="BK278:BK279"/>
    <mergeCell ref="BL278:BL279"/>
    <mergeCell ref="BM278:BM279"/>
    <mergeCell ref="BN278:BN279"/>
    <mergeCell ref="BM280:BM281"/>
    <mergeCell ref="BN280:BN281"/>
    <mergeCell ref="BG278:BG279"/>
    <mergeCell ref="BG280:BG281"/>
    <mergeCell ref="BH280:BH281"/>
    <mergeCell ref="BI280:BI281"/>
    <mergeCell ref="BJ280:BJ281"/>
    <mergeCell ref="BK280:BK281"/>
    <mergeCell ref="BL280:BL281"/>
    <mergeCell ref="BM284:BM285"/>
    <mergeCell ref="BN284:BN285"/>
    <mergeCell ref="BH42:BH43"/>
    <mergeCell ref="BI42:BI43"/>
    <mergeCell ref="BJ42:BJ43"/>
    <mergeCell ref="BK42:BK43"/>
    <mergeCell ref="BL42:BL43"/>
    <mergeCell ref="BM42:BM43"/>
    <mergeCell ref="BN42:BN43"/>
    <mergeCell ref="BG42:BG43"/>
    <mergeCell ref="BG44:BG45"/>
    <mergeCell ref="BH44:BH45"/>
    <mergeCell ref="BI44:BI45"/>
    <mergeCell ref="BJ44:BJ45"/>
    <mergeCell ref="BK44:BK45"/>
    <mergeCell ref="BL44:BL45"/>
    <mergeCell ref="BM48:BM49"/>
    <mergeCell ref="BN48:BN49"/>
    <mergeCell ref="BH282:BH283"/>
    <mergeCell ref="BI282:BI283"/>
    <mergeCell ref="BJ282:BJ283"/>
    <mergeCell ref="BK282:BK283"/>
    <mergeCell ref="BL282:BL283"/>
    <mergeCell ref="BM282:BM283"/>
    <mergeCell ref="BN282:BN283"/>
    <mergeCell ref="BG282:BG283"/>
    <mergeCell ref="BG284:BG285"/>
    <mergeCell ref="BH284:BH285"/>
    <mergeCell ref="BI284:BI285"/>
    <mergeCell ref="BJ284:BJ285"/>
    <mergeCell ref="BK284:BK285"/>
    <mergeCell ref="BL284:BL285"/>
    <mergeCell ref="BH274:BH275"/>
    <mergeCell ref="BI274:BI275"/>
    <mergeCell ref="BJ274:BJ275"/>
    <mergeCell ref="BK274:BK275"/>
    <mergeCell ref="BL274:BL275"/>
    <mergeCell ref="BM274:BM275"/>
    <mergeCell ref="BN274:BN275"/>
    <mergeCell ref="BM276:BM277"/>
    <mergeCell ref="BN276:BN277"/>
    <mergeCell ref="BG274:BG275"/>
    <mergeCell ref="BG276:BG277"/>
    <mergeCell ref="BH276:BH277"/>
    <mergeCell ref="BI276:BI277"/>
    <mergeCell ref="BJ276:BJ277"/>
    <mergeCell ref="BK276:BK277"/>
    <mergeCell ref="BL276:BL277"/>
    <mergeCell ref="BH278:BH279"/>
    <mergeCell ref="BI278:BI279"/>
    <mergeCell ref="BG81:BG82"/>
    <mergeCell ref="BH81:BH82"/>
    <mergeCell ref="BI81:BI82"/>
    <mergeCell ref="BJ81:BJ82"/>
    <mergeCell ref="BK81:BK82"/>
    <mergeCell ref="BL81:BL82"/>
    <mergeCell ref="BM81:BM82"/>
    <mergeCell ref="BN81:BN82"/>
    <mergeCell ref="BG37:BG39"/>
    <mergeCell ref="BG40:BG41"/>
    <mergeCell ref="BH40:BH41"/>
    <mergeCell ref="BI40:BI41"/>
    <mergeCell ref="BJ40:BJ41"/>
    <mergeCell ref="BK40:BK41"/>
    <mergeCell ref="BL40:BL41"/>
    <mergeCell ref="BG46:BG47"/>
    <mergeCell ref="BG48:BG49"/>
    <mergeCell ref="BH48:BH49"/>
    <mergeCell ref="BI48:BI49"/>
    <mergeCell ref="BJ48:BJ49"/>
    <mergeCell ref="BK48:BK49"/>
    <mergeCell ref="BL48:BL49"/>
    <mergeCell ref="BH63:BH64"/>
    <mergeCell ref="BI63:BI64"/>
    <mergeCell ref="BJ63:BJ64"/>
    <mergeCell ref="BK63:BK64"/>
    <mergeCell ref="BL63:BL64"/>
    <mergeCell ref="BM63:BM64"/>
    <mergeCell ref="BN63:BN64"/>
    <mergeCell ref="BG63:BG64"/>
    <mergeCell ref="BG65:BG67"/>
    <mergeCell ref="BH65:BH67"/>
    <mergeCell ref="AG260:AG261"/>
    <mergeCell ref="BM70:BM72"/>
    <mergeCell ref="BN70:BN72"/>
    <mergeCell ref="BG68:BG69"/>
    <mergeCell ref="BG70:BG72"/>
    <mergeCell ref="BH70:BH72"/>
    <mergeCell ref="BI70:BI72"/>
    <mergeCell ref="BJ70:BJ72"/>
    <mergeCell ref="BK70:BK72"/>
    <mergeCell ref="BL70:BL72"/>
    <mergeCell ref="BH32:BH34"/>
    <mergeCell ref="BI32:BI34"/>
    <mergeCell ref="BJ32:BJ34"/>
    <mergeCell ref="BK32:BK34"/>
    <mergeCell ref="BL32:BL34"/>
    <mergeCell ref="BM32:BM34"/>
    <mergeCell ref="BN32:BN34"/>
    <mergeCell ref="BM35:BM36"/>
    <mergeCell ref="BN35:BN36"/>
    <mergeCell ref="BG32:BG34"/>
    <mergeCell ref="BG35:BG36"/>
    <mergeCell ref="BH35:BH36"/>
    <mergeCell ref="BI35:BI36"/>
    <mergeCell ref="BJ35:BJ36"/>
    <mergeCell ref="BK35:BK36"/>
    <mergeCell ref="BL35:BL36"/>
    <mergeCell ref="BH37:BH39"/>
    <mergeCell ref="BI37:BI39"/>
    <mergeCell ref="BJ37:BJ39"/>
    <mergeCell ref="BK37:BK39"/>
    <mergeCell ref="BL37:BL39"/>
    <mergeCell ref="BM37:BM39"/>
    <mergeCell ref="Z248:Z249"/>
    <mergeCell ref="Z250:Z251"/>
    <mergeCell ref="AA250:AA251"/>
    <mergeCell ref="AB250:AB251"/>
    <mergeCell ref="AC250:AC251"/>
    <mergeCell ref="AD250:AD251"/>
    <mergeCell ref="AE250:AE251"/>
    <mergeCell ref="AE252:AE253"/>
    <mergeCell ref="AF252:AF253"/>
    <mergeCell ref="AF250:AF251"/>
    <mergeCell ref="AG250:AG251"/>
    <mergeCell ref="AA252:AA253"/>
    <mergeCell ref="AB252:AB253"/>
    <mergeCell ref="AC252:AC253"/>
    <mergeCell ref="AD252:AD253"/>
    <mergeCell ref="AG252:AG253"/>
    <mergeCell ref="AF254:AF255"/>
    <mergeCell ref="AG254:AG255"/>
    <mergeCell ref="Z252:Z253"/>
    <mergeCell ref="Z254:Z255"/>
    <mergeCell ref="AA254:AA255"/>
    <mergeCell ref="AB254:AB255"/>
    <mergeCell ref="AC254:AC255"/>
    <mergeCell ref="AD254:AD255"/>
    <mergeCell ref="AE254:AE255"/>
    <mergeCell ref="AF244:AF245"/>
    <mergeCell ref="AF242:AF243"/>
    <mergeCell ref="AG242:AG243"/>
    <mergeCell ref="AA244:AA245"/>
    <mergeCell ref="AB244:AB245"/>
    <mergeCell ref="AC244:AC245"/>
    <mergeCell ref="AD244:AD245"/>
    <mergeCell ref="AG244:AG245"/>
    <mergeCell ref="AF246:AF247"/>
    <mergeCell ref="AG246:AG247"/>
    <mergeCell ref="Z244:Z245"/>
    <mergeCell ref="Z246:Z247"/>
    <mergeCell ref="AA246:AA247"/>
    <mergeCell ref="AB246:AB247"/>
    <mergeCell ref="AC246:AC247"/>
    <mergeCell ref="AD246:AD247"/>
    <mergeCell ref="AE246:AE247"/>
    <mergeCell ref="AF214:AF215"/>
    <mergeCell ref="AG214:AG215"/>
    <mergeCell ref="Z212:Z213"/>
    <mergeCell ref="Z214:Z215"/>
    <mergeCell ref="AA214:AA215"/>
    <mergeCell ref="AB214:AB215"/>
    <mergeCell ref="AC214:AC215"/>
    <mergeCell ref="AD214:AD215"/>
    <mergeCell ref="AE214:AE215"/>
    <mergeCell ref="Z272:Z273"/>
    <mergeCell ref="AA272:AA273"/>
    <mergeCell ref="AB272:AB273"/>
    <mergeCell ref="AC272:AC273"/>
    <mergeCell ref="AD272:AD273"/>
    <mergeCell ref="AE272:AE273"/>
    <mergeCell ref="AF272:AF273"/>
    <mergeCell ref="AG272:AG273"/>
    <mergeCell ref="AA240:AA241"/>
    <mergeCell ref="AB240:AB241"/>
    <mergeCell ref="AC240:AC241"/>
    <mergeCell ref="AD240:AD241"/>
    <mergeCell ref="AE240:AE241"/>
    <mergeCell ref="AF240:AF241"/>
    <mergeCell ref="AG240:AG241"/>
    <mergeCell ref="Z240:Z241"/>
    <mergeCell ref="Z242:Z243"/>
    <mergeCell ref="AA242:AA243"/>
    <mergeCell ref="AB242:AB243"/>
    <mergeCell ref="AC242:AC243"/>
    <mergeCell ref="AD242:AD243"/>
    <mergeCell ref="AE242:AE243"/>
    <mergeCell ref="AE244:AE245"/>
    <mergeCell ref="AA197:AA198"/>
    <mergeCell ref="AB197:AB198"/>
    <mergeCell ref="AC197:AC198"/>
    <mergeCell ref="AD197:AD198"/>
    <mergeCell ref="AG197:AG198"/>
    <mergeCell ref="AE210:AE211"/>
    <mergeCell ref="AF210:AF211"/>
    <mergeCell ref="AG210:AG211"/>
    <mergeCell ref="AE197:AE198"/>
    <mergeCell ref="AF197:AF198"/>
    <mergeCell ref="Z210:Z211"/>
    <mergeCell ref="AA210:AA211"/>
    <mergeCell ref="AB210:AB211"/>
    <mergeCell ref="AC210:AC211"/>
    <mergeCell ref="AD210:AD211"/>
    <mergeCell ref="AA212:AA213"/>
    <mergeCell ref="AB212:AB213"/>
    <mergeCell ref="AC212:AC213"/>
    <mergeCell ref="AD212:AD213"/>
    <mergeCell ref="AE212:AE213"/>
    <mergeCell ref="AF212:AF213"/>
    <mergeCell ref="AG212:AG213"/>
    <mergeCell ref="AF199:AF200"/>
    <mergeCell ref="AG199:AG200"/>
    <mergeCell ref="Z197:Z198"/>
    <mergeCell ref="Z199:Z200"/>
    <mergeCell ref="AA199:AA200"/>
    <mergeCell ref="AB199:AB200"/>
    <mergeCell ref="AC199:AC200"/>
    <mergeCell ref="AD199:AD200"/>
    <mergeCell ref="AE199:AE200"/>
    <mergeCell ref="AA201:AA203"/>
    <mergeCell ref="AE266:AE267"/>
    <mergeCell ref="AE268:AE269"/>
    <mergeCell ref="AF268:AF269"/>
    <mergeCell ref="AF266:AF267"/>
    <mergeCell ref="AG266:AG267"/>
    <mergeCell ref="AA268:AA269"/>
    <mergeCell ref="AB268:AB269"/>
    <mergeCell ref="AC268:AC269"/>
    <mergeCell ref="AD268:AD269"/>
    <mergeCell ref="AG268:AG269"/>
    <mergeCell ref="AF270:AF271"/>
    <mergeCell ref="AG270:AG271"/>
    <mergeCell ref="Z268:Z269"/>
    <mergeCell ref="Z270:Z271"/>
    <mergeCell ref="AA270:AA271"/>
    <mergeCell ref="AB270:AB271"/>
    <mergeCell ref="AC270:AC271"/>
    <mergeCell ref="AD270:AD271"/>
    <mergeCell ref="AE270:AE271"/>
    <mergeCell ref="Z256:Z257"/>
    <mergeCell ref="Z258:Z259"/>
    <mergeCell ref="AA258:AA259"/>
    <mergeCell ref="AB258:AB259"/>
    <mergeCell ref="AC258:AC259"/>
    <mergeCell ref="AD258:AD259"/>
    <mergeCell ref="AE258:AE259"/>
    <mergeCell ref="AF262:AF263"/>
    <mergeCell ref="AG262:AG263"/>
    <mergeCell ref="Z260:Z261"/>
    <mergeCell ref="Z262:Z263"/>
    <mergeCell ref="AA262:AA263"/>
    <mergeCell ref="AB262:AB263"/>
    <mergeCell ref="AC262:AC263"/>
    <mergeCell ref="AD262:AD263"/>
    <mergeCell ref="AE262:AE263"/>
    <mergeCell ref="AA264:AA265"/>
    <mergeCell ref="AB264:AB265"/>
    <mergeCell ref="AC264:AC265"/>
    <mergeCell ref="AD264:AD265"/>
    <mergeCell ref="AE264:AE265"/>
    <mergeCell ref="AF264:AF265"/>
    <mergeCell ref="AG264:AG265"/>
    <mergeCell ref="Z264:Z265"/>
    <mergeCell ref="AE260:AE261"/>
    <mergeCell ref="AF260:AF261"/>
    <mergeCell ref="AF258:AF259"/>
    <mergeCell ref="AG258:AG259"/>
    <mergeCell ref="AA260:AA261"/>
    <mergeCell ref="AB260:AB261"/>
    <mergeCell ref="AC260:AC261"/>
    <mergeCell ref="AD260:AD261"/>
    <mergeCell ref="BH246:BH247"/>
    <mergeCell ref="BI246:BI247"/>
    <mergeCell ref="BJ246:BJ247"/>
    <mergeCell ref="BK246:BK247"/>
    <mergeCell ref="BL246:BL247"/>
    <mergeCell ref="BM246:BM247"/>
    <mergeCell ref="BN246:BN247"/>
    <mergeCell ref="BG246:BG247"/>
    <mergeCell ref="BG248:BG249"/>
    <mergeCell ref="BH248:BH249"/>
    <mergeCell ref="BI248:BI249"/>
    <mergeCell ref="BJ248:BJ249"/>
    <mergeCell ref="BK248:BK249"/>
    <mergeCell ref="BL248:BL249"/>
    <mergeCell ref="AA256:AA257"/>
    <mergeCell ref="AB256:AB257"/>
    <mergeCell ref="AC256:AC257"/>
    <mergeCell ref="AD256:AD257"/>
    <mergeCell ref="AE256:AE257"/>
    <mergeCell ref="AF256:AF257"/>
    <mergeCell ref="AG256:AG257"/>
    <mergeCell ref="AA248:AA249"/>
    <mergeCell ref="AB248:AB249"/>
    <mergeCell ref="AC248:AC249"/>
    <mergeCell ref="AD248:AD249"/>
    <mergeCell ref="AE248:AE249"/>
    <mergeCell ref="AF248:AF249"/>
    <mergeCell ref="AG248:AG249"/>
    <mergeCell ref="BH252:BH253"/>
    <mergeCell ref="BI252:BI253"/>
    <mergeCell ref="BJ252:BJ253"/>
    <mergeCell ref="BK252:BK253"/>
    <mergeCell ref="BG232:BG233"/>
    <mergeCell ref="BH232:BH233"/>
    <mergeCell ref="BI232:BI233"/>
    <mergeCell ref="BJ232:BJ233"/>
    <mergeCell ref="BK232:BK233"/>
    <mergeCell ref="BL232:BL233"/>
    <mergeCell ref="BL234:BL235"/>
    <mergeCell ref="BM234:BM235"/>
    <mergeCell ref="BM232:BM233"/>
    <mergeCell ref="BN232:BN233"/>
    <mergeCell ref="BH234:BH235"/>
    <mergeCell ref="BI234:BI235"/>
    <mergeCell ref="BJ234:BJ235"/>
    <mergeCell ref="BK234:BK235"/>
    <mergeCell ref="BN234:BN235"/>
    <mergeCell ref="BM236:BM237"/>
    <mergeCell ref="BN236:BN237"/>
    <mergeCell ref="BG234:BG235"/>
    <mergeCell ref="BG236:BG237"/>
    <mergeCell ref="BH236:BH237"/>
    <mergeCell ref="BI236:BI237"/>
    <mergeCell ref="BJ236:BJ237"/>
    <mergeCell ref="BK236:BK237"/>
    <mergeCell ref="BL236:BL237"/>
    <mergeCell ref="BM228:BM229"/>
    <mergeCell ref="BN228:BN229"/>
    <mergeCell ref="BG226:BG227"/>
    <mergeCell ref="BG228:BG229"/>
    <mergeCell ref="BH228:BH229"/>
    <mergeCell ref="BI228:BI229"/>
    <mergeCell ref="BJ228:BJ229"/>
    <mergeCell ref="BK228:BK229"/>
    <mergeCell ref="BL228:BL229"/>
    <mergeCell ref="BH230:BH231"/>
    <mergeCell ref="BI230:BI231"/>
    <mergeCell ref="BJ230:BJ231"/>
    <mergeCell ref="BK230:BK231"/>
    <mergeCell ref="BL230:BL231"/>
    <mergeCell ref="BM230:BM231"/>
    <mergeCell ref="BN230:BN231"/>
    <mergeCell ref="BG230:BG231"/>
    <mergeCell ref="AF238:AF239"/>
    <mergeCell ref="AG238:AG239"/>
    <mergeCell ref="Z236:Z237"/>
    <mergeCell ref="Z238:Z239"/>
    <mergeCell ref="AA238:AA239"/>
    <mergeCell ref="AB238:AB239"/>
    <mergeCell ref="AC238:AC239"/>
    <mergeCell ref="AD238:AD239"/>
    <mergeCell ref="AE238:AE239"/>
    <mergeCell ref="BH214:BH215"/>
    <mergeCell ref="BI214:BI215"/>
    <mergeCell ref="BJ214:BJ215"/>
    <mergeCell ref="BK214:BK215"/>
    <mergeCell ref="BL214:BL215"/>
    <mergeCell ref="BM214:BM215"/>
    <mergeCell ref="BN214:BN215"/>
    <mergeCell ref="BG214:BG215"/>
    <mergeCell ref="BG216:BG217"/>
    <mergeCell ref="BH216:BH217"/>
    <mergeCell ref="BI216:BI217"/>
    <mergeCell ref="BJ216:BJ217"/>
    <mergeCell ref="BK216:BK217"/>
    <mergeCell ref="BL216:BL217"/>
    <mergeCell ref="BL226:BL227"/>
    <mergeCell ref="BM226:BM227"/>
    <mergeCell ref="BM224:BM225"/>
    <mergeCell ref="BN224:BN225"/>
    <mergeCell ref="BH226:BH227"/>
    <mergeCell ref="BI226:BI227"/>
    <mergeCell ref="BJ226:BJ227"/>
    <mergeCell ref="BK226:BK227"/>
    <mergeCell ref="BN226:BN227"/>
    <mergeCell ref="AA232:AA233"/>
    <mergeCell ref="AB232:AB233"/>
    <mergeCell ref="AC232:AC233"/>
    <mergeCell ref="AD232:AD233"/>
    <mergeCell ref="AE232:AE233"/>
    <mergeCell ref="AF232:AF233"/>
    <mergeCell ref="AG232:AG233"/>
    <mergeCell ref="Z232:Z233"/>
    <mergeCell ref="Z234:Z235"/>
    <mergeCell ref="AA234:AA235"/>
    <mergeCell ref="AB234:AB235"/>
    <mergeCell ref="AC234:AC235"/>
    <mergeCell ref="AD234:AD235"/>
    <mergeCell ref="AE234:AE235"/>
    <mergeCell ref="AE236:AE237"/>
    <mergeCell ref="AF236:AF237"/>
    <mergeCell ref="AF234:AF235"/>
    <mergeCell ref="AG234:AG235"/>
    <mergeCell ref="AA236:AA237"/>
    <mergeCell ref="AB236:AB237"/>
    <mergeCell ref="AC236:AC237"/>
    <mergeCell ref="AD236:AD237"/>
    <mergeCell ref="AG236:AG237"/>
    <mergeCell ref="Z226:Z227"/>
    <mergeCell ref="AA226:AA227"/>
    <mergeCell ref="AB226:AB227"/>
    <mergeCell ref="AC226:AC227"/>
    <mergeCell ref="AD226:AD227"/>
    <mergeCell ref="AE226:AE227"/>
    <mergeCell ref="AE228:AE229"/>
    <mergeCell ref="AF228:AF229"/>
    <mergeCell ref="AF226:AF227"/>
    <mergeCell ref="AG226:AG227"/>
    <mergeCell ref="AA228:AA229"/>
    <mergeCell ref="AB228:AB229"/>
    <mergeCell ref="BG224:BG225"/>
    <mergeCell ref="AC228:AC229"/>
    <mergeCell ref="AD228:AD229"/>
    <mergeCell ref="AG228:AG229"/>
    <mergeCell ref="AF230:AF231"/>
    <mergeCell ref="AG230:AG231"/>
    <mergeCell ref="Z228:Z229"/>
    <mergeCell ref="Z230:Z231"/>
    <mergeCell ref="AA230:AA231"/>
    <mergeCell ref="AB230:AB231"/>
    <mergeCell ref="AC230:AC231"/>
    <mergeCell ref="AD230:AD231"/>
    <mergeCell ref="AE230:AE231"/>
    <mergeCell ref="AF222:AF223"/>
    <mergeCell ref="AG222:AG223"/>
    <mergeCell ref="Z220:Z221"/>
    <mergeCell ref="Z222:Z223"/>
    <mergeCell ref="AA222:AA223"/>
    <mergeCell ref="AB222:AB223"/>
    <mergeCell ref="AC222:AC223"/>
    <mergeCell ref="AD222:AD223"/>
    <mergeCell ref="AE222:AE223"/>
    <mergeCell ref="AA224:AA225"/>
    <mergeCell ref="AB224:AB225"/>
    <mergeCell ref="AC224:AC225"/>
    <mergeCell ref="AD224:AD225"/>
    <mergeCell ref="AE224:AE225"/>
    <mergeCell ref="AF224:AF225"/>
    <mergeCell ref="AG224:AG225"/>
    <mergeCell ref="Z224:Z225"/>
    <mergeCell ref="BH224:BH225"/>
    <mergeCell ref="BI224:BI225"/>
    <mergeCell ref="BJ224:BJ225"/>
    <mergeCell ref="BK224:BK225"/>
    <mergeCell ref="BL224:BL225"/>
    <mergeCell ref="BH206:BH207"/>
    <mergeCell ref="BI206:BI207"/>
    <mergeCell ref="BJ206:BJ207"/>
    <mergeCell ref="BK206:BK207"/>
    <mergeCell ref="BL206:BL207"/>
    <mergeCell ref="BM206:BM207"/>
    <mergeCell ref="BN206:BN207"/>
    <mergeCell ref="BG206:BG207"/>
    <mergeCell ref="BG208:BG209"/>
    <mergeCell ref="BH208:BH209"/>
    <mergeCell ref="BI208:BI209"/>
    <mergeCell ref="BJ208:BJ209"/>
    <mergeCell ref="BK208:BK209"/>
    <mergeCell ref="BL208:BL209"/>
    <mergeCell ref="BH210:BH211"/>
    <mergeCell ref="BI210:BI211"/>
    <mergeCell ref="BJ210:BJ211"/>
    <mergeCell ref="BK210:BK211"/>
    <mergeCell ref="BN216:BN217"/>
    <mergeCell ref="BH218:BH219"/>
    <mergeCell ref="BI218:BI219"/>
    <mergeCell ref="BJ218:BJ219"/>
    <mergeCell ref="BK218:BK219"/>
    <mergeCell ref="BL218:BL219"/>
    <mergeCell ref="BM218:BM219"/>
    <mergeCell ref="BN218:BN219"/>
    <mergeCell ref="BG218:BG219"/>
    <mergeCell ref="Z216:Z217"/>
    <mergeCell ref="Z218:Z219"/>
    <mergeCell ref="AA218:AA219"/>
    <mergeCell ref="AB218:AB219"/>
    <mergeCell ref="AC218:AC219"/>
    <mergeCell ref="AD218:AD219"/>
    <mergeCell ref="AE218:AE219"/>
    <mergeCell ref="BH220:BH221"/>
    <mergeCell ref="BI220:BI221"/>
    <mergeCell ref="BJ220:BJ221"/>
    <mergeCell ref="BK220:BK221"/>
    <mergeCell ref="BL220:BL221"/>
    <mergeCell ref="BM220:BM221"/>
    <mergeCell ref="BN220:BN221"/>
    <mergeCell ref="BM222:BM223"/>
    <mergeCell ref="BN222:BN223"/>
    <mergeCell ref="BG220:BG221"/>
    <mergeCell ref="BG222:BG223"/>
    <mergeCell ref="BH222:BH223"/>
    <mergeCell ref="BI222:BI223"/>
    <mergeCell ref="BJ222:BJ223"/>
    <mergeCell ref="BK222:BK223"/>
    <mergeCell ref="BL222:BL223"/>
    <mergeCell ref="AE220:AE221"/>
    <mergeCell ref="AF220:AF221"/>
    <mergeCell ref="AF218:AF219"/>
    <mergeCell ref="AG218:AG219"/>
    <mergeCell ref="AA220:AA221"/>
    <mergeCell ref="AB220:AB221"/>
    <mergeCell ref="AC220:AC221"/>
    <mergeCell ref="AD220:AD221"/>
    <mergeCell ref="AG220:AG221"/>
    <mergeCell ref="BK189:BK190"/>
    <mergeCell ref="BL189:BL190"/>
    <mergeCell ref="BM193:BM194"/>
    <mergeCell ref="BN193:BN194"/>
    <mergeCell ref="BG195:BG196"/>
    <mergeCell ref="BH195:BH196"/>
    <mergeCell ref="BI195:BI196"/>
    <mergeCell ref="BJ195:BJ196"/>
    <mergeCell ref="BK195:BK196"/>
    <mergeCell ref="BL195:BL196"/>
    <mergeCell ref="BM195:BM196"/>
    <mergeCell ref="BN195:BN196"/>
    <mergeCell ref="AA216:AA217"/>
    <mergeCell ref="AB216:AB217"/>
    <mergeCell ref="AC216:AC217"/>
    <mergeCell ref="AD216:AD217"/>
    <mergeCell ref="AE216:AE217"/>
    <mergeCell ref="AF216:AF217"/>
    <mergeCell ref="AG216:AG217"/>
    <mergeCell ref="BL210:BL211"/>
    <mergeCell ref="BM210:BM211"/>
    <mergeCell ref="BN210:BN211"/>
    <mergeCell ref="BM212:BM213"/>
    <mergeCell ref="BN212:BN213"/>
    <mergeCell ref="BG210:BG211"/>
    <mergeCell ref="BG212:BG213"/>
    <mergeCell ref="BH212:BH213"/>
    <mergeCell ref="BI212:BI213"/>
    <mergeCell ref="BJ212:BJ213"/>
    <mergeCell ref="BK212:BK213"/>
    <mergeCell ref="BL212:BL213"/>
    <mergeCell ref="BM216:BM217"/>
    <mergeCell ref="AA193:AA194"/>
    <mergeCell ref="AB193:AB194"/>
    <mergeCell ref="AC193:AC194"/>
    <mergeCell ref="AD193:AD194"/>
    <mergeCell ref="AE193:AE194"/>
    <mergeCell ref="AF193:AF194"/>
    <mergeCell ref="AG193:AG194"/>
    <mergeCell ref="Z193:Z194"/>
    <mergeCell ref="Z195:Z196"/>
    <mergeCell ref="AA195:AA196"/>
    <mergeCell ref="AB195:AB196"/>
    <mergeCell ref="AC195:AC196"/>
    <mergeCell ref="AD195:AD196"/>
    <mergeCell ref="AE195:AE196"/>
    <mergeCell ref="AA185:AA186"/>
    <mergeCell ref="AB185:AB186"/>
    <mergeCell ref="AC185:AC186"/>
    <mergeCell ref="AD185:AD186"/>
    <mergeCell ref="AE185:AE186"/>
    <mergeCell ref="AF185:AF186"/>
    <mergeCell ref="AG185:AG186"/>
    <mergeCell ref="Z185:Z186"/>
    <mergeCell ref="Z187:Z188"/>
    <mergeCell ref="AA187:AA188"/>
    <mergeCell ref="AB187:AB188"/>
    <mergeCell ref="AC187:AC188"/>
    <mergeCell ref="AD187:AD188"/>
    <mergeCell ref="AE187:AE188"/>
    <mergeCell ref="AF195:AF196"/>
    <mergeCell ref="AG195:AG196"/>
    <mergeCell ref="Z181:Z182"/>
    <mergeCell ref="Z183:Z184"/>
    <mergeCell ref="AA183:AA184"/>
    <mergeCell ref="AB183:AB184"/>
    <mergeCell ref="AC183:AC184"/>
    <mergeCell ref="AD183:AD184"/>
    <mergeCell ref="AE183:AE184"/>
    <mergeCell ref="AE189:AE190"/>
    <mergeCell ref="AF189:AF190"/>
    <mergeCell ref="AF187:AF188"/>
    <mergeCell ref="AG187:AG188"/>
    <mergeCell ref="AA189:AA190"/>
    <mergeCell ref="AB189:AB190"/>
    <mergeCell ref="AC189:AC190"/>
    <mergeCell ref="AD189:AD190"/>
    <mergeCell ref="AG189:AG190"/>
    <mergeCell ref="AF191:AF192"/>
    <mergeCell ref="AG191:AG192"/>
    <mergeCell ref="Z189:Z190"/>
    <mergeCell ref="Z191:Z192"/>
    <mergeCell ref="AA191:AA192"/>
    <mergeCell ref="AB191:AB192"/>
    <mergeCell ref="AC191:AC192"/>
    <mergeCell ref="AD191:AD192"/>
    <mergeCell ref="AE191:AE192"/>
    <mergeCell ref="BL197:BL198"/>
    <mergeCell ref="BM197:BM198"/>
    <mergeCell ref="BN197:BN198"/>
    <mergeCell ref="BM199:BM200"/>
    <mergeCell ref="BN199:BN200"/>
    <mergeCell ref="BG197:BG198"/>
    <mergeCell ref="BG199:BG200"/>
    <mergeCell ref="BH199:BH200"/>
    <mergeCell ref="BI199:BI200"/>
    <mergeCell ref="BJ199:BJ200"/>
    <mergeCell ref="BK199:BK200"/>
    <mergeCell ref="BL199:BL200"/>
    <mergeCell ref="BM204:BM205"/>
    <mergeCell ref="BN204:BN205"/>
    <mergeCell ref="BM208:BM209"/>
    <mergeCell ref="BN208:BN209"/>
    <mergeCell ref="AF183:AF184"/>
    <mergeCell ref="AG183:AG184"/>
    <mergeCell ref="BH187:BH188"/>
    <mergeCell ref="BI187:BI188"/>
    <mergeCell ref="BJ187:BJ188"/>
    <mergeCell ref="BK187:BK188"/>
    <mergeCell ref="BL187:BL188"/>
    <mergeCell ref="BM187:BM188"/>
    <mergeCell ref="BN187:BN188"/>
    <mergeCell ref="BM189:BM190"/>
    <mergeCell ref="BN189:BN190"/>
    <mergeCell ref="BG187:BG188"/>
    <mergeCell ref="BG189:BG190"/>
    <mergeCell ref="BH189:BH190"/>
    <mergeCell ref="BI189:BI190"/>
    <mergeCell ref="BJ189:BJ190"/>
    <mergeCell ref="BH201:BH203"/>
    <mergeCell ref="BI201:BI203"/>
    <mergeCell ref="BJ201:BJ203"/>
    <mergeCell ref="BK201:BK203"/>
    <mergeCell ref="BL201:BL203"/>
    <mergeCell ref="BM201:BM203"/>
    <mergeCell ref="BN201:BN203"/>
    <mergeCell ref="BG201:BG203"/>
    <mergeCell ref="BG204:BG205"/>
    <mergeCell ref="BH204:BH205"/>
    <mergeCell ref="BI204:BI205"/>
    <mergeCell ref="BJ204:BJ205"/>
    <mergeCell ref="BK204:BK205"/>
    <mergeCell ref="BL204:BL205"/>
    <mergeCell ref="BH191:BH192"/>
    <mergeCell ref="BI191:BI192"/>
    <mergeCell ref="BJ191:BJ192"/>
    <mergeCell ref="BK191:BK192"/>
    <mergeCell ref="BL191:BL192"/>
    <mergeCell ref="BM191:BM192"/>
    <mergeCell ref="BN191:BN192"/>
    <mergeCell ref="BG191:BG192"/>
    <mergeCell ref="BG193:BG194"/>
    <mergeCell ref="BH193:BH194"/>
    <mergeCell ref="BI193:BI194"/>
    <mergeCell ref="BJ193:BJ194"/>
    <mergeCell ref="BK193:BK194"/>
    <mergeCell ref="BL193:BL194"/>
    <mergeCell ref="BH197:BH198"/>
    <mergeCell ref="BI197:BI198"/>
    <mergeCell ref="BJ197:BJ198"/>
    <mergeCell ref="BK197:BK198"/>
    <mergeCell ref="BL270:BL271"/>
    <mergeCell ref="BM270:BM271"/>
    <mergeCell ref="BM268:BM269"/>
    <mergeCell ref="BN268:BN269"/>
    <mergeCell ref="BH270:BH271"/>
    <mergeCell ref="BI270:BI271"/>
    <mergeCell ref="BJ270:BJ271"/>
    <mergeCell ref="BK270:BK271"/>
    <mergeCell ref="BN270:BN271"/>
    <mergeCell ref="BH266:BH267"/>
    <mergeCell ref="BI266:BI267"/>
    <mergeCell ref="BJ266:BJ267"/>
    <mergeCell ref="BK266:BK267"/>
    <mergeCell ref="BL266:BL267"/>
    <mergeCell ref="BM266:BM267"/>
    <mergeCell ref="BN266:BN267"/>
    <mergeCell ref="BG266:BG267"/>
    <mergeCell ref="BG268:BG269"/>
    <mergeCell ref="BH268:BH269"/>
    <mergeCell ref="BI268:BI269"/>
    <mergeCell ref="BJ268:BJ269"/>
    <mergeCell ref="BK268:BK269"/>
    <mergeCell ref="BL268:BL269"/>
    <mergeCell ref="BG260:BG261"/>
    <mergeCell ref="BH260:BH261"/>
    <mergeCell ref="BI260:BI261"/>
    <mergeCell ref="BJ260:BJ261"/>
    <mergeCell ref="BK260:BK261"/>
    <mergeCell ref="BL260:BL261"/>
    <mergeCell ref="BL262:BL263"/>
    <mergeCell ref="BM262:BM263"/>
    <mergeCell ref="BM260:BM261"/>
    <mergeCell ref="BN260:BN261"/>
    <mergeCell ref="BH262:BH263"/>
    <mergeCell ref="BI262:BI263"/>
    <mergeCell ref="BJ262:BJ263"/>
    <mergeCell ref="BK262:BK263"/>
    <mergeCell ref="BN262:BN263"/>
    <mergeCell ref="BM264:BM265"/>
    <mergeCell ref="BN264:BN265"/>
    <mergeCell ref="BG262:BG263"/>
    <mergeCell ref="BG264:BG265"/>
    <mergeCell ref="BH264:BH265"/>
    <mergeCell ref="BI264:BI265"/>
    <mergeCell ref="BJ264:BJ265"/>
    <mergeCell ref="BK264:BK265"/>
    <mergeCell ref="BL264:BL265"/>
    <mergeCell ref="BM252:BM253"/>
    <mergeCell ref="BN252:BN253"/>
    <mergeCell ref="BH254:BH255"/>
    <mergeCell ref="BI254:BI255"/>
    <mergeCell ref="BJ254:BJ255"/>
    <mergeCell ref="BK254:BK255"/>
    <mergeCell ref="BN254:BN255"/>
    <mergeCell ref="BM256:BM257"/>
    <mergeCell ref="BN256:BN257"/>
    <mergeCell ref="BG254:BG255"/>
    <mergeCell ref="BG256:BG257"/>
    <mergeCell ref="BH256:BH257"/>
    <mergeCell ref="BI256:BI257"/>
    <mergeCell ref="BJ256:BJ257"/>
    <mergeCell ref="BK256:BK257"/>
    <mergeCell ref="BL256:BL257"/>
    <mergeCell ref="BH258:BH259"/>
    <mergeCell ref="BI258:BI259"/>
    <mergeCell ref="BJ258:BJ259"/>
    <mergeCell ref="BK258:BK259"/>
    <mergeCell ref="BL258:BL259"/>
    <mergeCell ref="BM258:BM259"/>
    <mergeCell ref="BN258:BN259"/>
    <mergeCell ref="BG258:BG259"/>
    <mergeCell ref="BM244:BM245"/>
    <mergeCell ref="BN244:BN245"/>
    <mergeCell ref="BG242:BG243"/>
    <mergeCell ref="BG244:BG245"/>
    <mergeCell ref="BH244:BH245"/>
    <mergeCell ref="BI244:BI245"/>
    <mergeCell ref="BJ244:BJ245"/>
    <mergeCell ref="BK244:BK245"/>
    <mergeCell ref="BL244:BL245"/>
    <mergeCell ref="BM248:BM249"/>
    <mergeCell ref="BN248:BN249"/>
    <mergeCell ref="BM272:BM273"/>
    <mergeCell ref="BN272:BN273"/>
    <mergeCell ref="BG270:BG271"/>
    <mergeCell ref="BG272:BG273"/>
    <mergeCell ref="BH272:BH273"/>
    <mergeCell ref="BI272:BI273"/>
    <mergeCell ref="BJ272:BJ273"/>
    <mergeCell ref="BK272:BK273"/>
    <mergeCell ref="BL272:BL273"/>
    <mergeCell ref="BH250:BH251"/>
    <mergeCell ref="BI250:BI251"/>
    <mergeCell ref="BJ250:BJ251"/>
    <mergeCell ref="BK250:BK251"/>
    <mergeCell ref="BL250:BL251"/>
    <mergeCell ref="BM250:BM251"/>
    <mergeCell ref="BN250:BN251"/>
    <mergeCell ref="BG250:BG251"/>
    <mergeCell ref="BG252:BG253"/>
    <mergeCell ref="BL252:BL253"/>
    <mergeCell ref="BL254:BL255"/>
    <mergeCell ref="BM254:BM255"/>
    <mergeCell ref="BH238:BH239"/>
    <mergeCell ref="BI238:BI239"/>
    <mergeCell ref="BJ238:BJ239"/>
    <mergeCell ref="BK238:BK239"/>
    <mergeCell ref="BL238:BL239"/>
    <mergeCell ref="BM238:BM239"/>
    <mergeCell ref="BN238:BN239"/>
    <mergeCell ref="BG238:BG239"/>
    <mergeCell ref="BG240:BG241"/>
    <mergeCell ref="BH240:BH241"/>
    <mergeCell ref="BI240:BI241"/>
    <mergeCell ref="BJ240:BJ241"/>
    <mergeCell ref="BK240:BK241"/>
    <mergeCell ref="BL240:BL241"/>
    <mergeCell ref="BH242:BH243"/>
    <mergeCell ref="BI242:BI243"/>
    <mergeCell ref="BJ242:BJ243"/>
    <mergeCell ref="BK242:BK243"/>
    <mergeCell ref="BL242:BL243"/>
    <mergeCell ref="BM242:BM243"/>
    <mergeCell ref="BN242:BN243"/>
    <mergeCell ref="BM240:BM241"/>
    <mergeCell ref="BN240:BN241"/>
  </mergeCells>
  <printOptions/>
  <pageMargins left="0.7" right="0.7" top="0.75" bottom="0.7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lorenita patiño</dc:creator>
  <cp:keywords/>
  <dc:description/>
  <cp:lastModifiedBy>LORENA BONILLA</cp:lastModifiedBy>
  <dcterms:created xsi:type="dcterms:W3CDTF">2021-04-06T15:19:23Z</dcterms:created>
  <dcterms:modified xsi:type="dcterms:W3CDTF">2022-02-24T01:14:49Z</dcterms:modified>
  <cp:category/>
  <cp:version/>
  <cp:contentType/>
  <cp:contentStatus/>
</cp:coreProperties>
</file>